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UTOS METRO\2023\2. 05 y 06.04.2023 CAEP\"/>
    </mc:Choice>
  </mc:AlternateContent>
  <bookViews>
    <workbookView xWindow="0" yWindow="0" windowWidth="20490" windowHeight="7650" activeTab="3"/>
  </bookViews>
  <sheets>
    <sheet name="CONJ MAY" sheetId="16" r:id="rId1"/>
    <sheet name="CONJ JUV" sheetId="19" r:id="rId2"/>
    <sheet name="JUV" sheetId="17" r:id="rId3"/>
    <sheet name="MAY" sheetId="1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7" l="1"/>
  <c r="R26" i="17"/>
  <c r="R25" i="17"/>
  <c r="R24" i="17"/>
  <c r="R23" i="17"/>
  <c r="R22" i="17"/>
  <c r="R21" i="17"/>
  <c r="R20" i="17"/>
  <c r="R19" i="17"/>
  <c r="S8" i="19" l="1"/>
  <c r="K9" i="16"/>
  <c r="E18" i="19" l="1"/>
  <c r="D18" i="19"/>
  <c r="E20" i="16"/>
  <c r="D20" i="16"/>
  <c r="G38" i="18"/>
  <c r="F38" i="18"/>
  <c r="O34" i="18"/>
  <c r="K34" i="18"/>
  <c r="F34" i="18"/>
  <c r="O33" i="18"/>
  <c r="K33" i="18"/>
  <c r="F33" i="18"/>
  <c r="O32" i="18"/>
  <c r="K32" i="18"/>
  <c r="F32" i="18"/>
  <c r="O35" i="18"/>
  <c r="K35" i="18"/>
  <c r="F35" i="18"/>
  <c r="O36" i="18"/>
  <c r="K36" i="18"/>
  <c r="F36" i="18"/>
  <c r="O25" i="18"/>
  <c r="K25" i="18"/>
  <c r="F25" i="18"/>
  <c r="O27" i="18"/>
  <c r="K27" i="18"/>
  <c r="F27" i="18"/>
  <c r="O24" i="18"/>
  <c r="K24" i="18"/>
  <c r="F24" i="18"/>
  <c r="O26" i="18"/>
  <c r="K26" i="18"/>
  <c r="F26" i="18"/>
  <c r="O28" i="18"/>
  <c r="K28" i="18"/>
  <c r="F28" i="18"/>
  <c r="G50" i="17"/>
  <c r="F50" i="17"/>
  <c r="O46" i="17"/>
  <c r="K46" i="17"/>
  <c r="F46" i="17"/>
  <c r="O48" i="17"/>
  <c r="K48" i="17"/>
  <c r="F48" i="17"/>
  <c r="O43" i="17"/>
  <c r="K43" i="17"/>
  <c r="F43" i="17"/>
  <c r="O45" i="17"/>
  <c r="K45" i="17"/>
  <c r="F45" i="17"/>
  <c r="O41" i="17"/>
  <c r="K41" i="17"/>
  <c r="F41" i="17"/>
  <c r="O42" i="17"/>
  <c r="K42" i="17"/>
  <c r="F42" i="17"/>
  <c r="O47" i="17"/>
  <c r="K47" i="17"/>
  <c r="F47" i="17"/>
  <c r="O44" i="17"/>
  <c r="K44" i="17"/>
  <c r="F44" i="17"/>
  <c r="O37" i="17"/>
  <c r="K37" i="17"/>
  <c r="F37" i="17"/>
  <c r="O35" i="17"/>
  <c r="K35" i="17"/>
  <c r="F35" i="17"/>
  <c r="O32" i="17"/>
  <c r="F32" i="17"/>
  <c r="O34" i="17"/>
  <c r="K34" i="17"/>
  <c r="F34" i="17"/>
  <c r="O33" i="17"/>
  <c r="K33" i="17"/>
  <c r="F33" i="17"/>
  <c r="O30" i="17"/>
  <c r="K30" i="17"/>
  <c r="F30" i="17"/>
  <c r="O36" i="17"/>
  <c r="K36" i="17"/>
  <c r="F36" i="17"/>
  <c r="O31" i="17"/>
  <c r="K31" i="17"/>
  <c r="F31" i="17"/>
  <c r="P16" i="16"/>
  <c r="K16" i="16"/>
  <c r="F16" i="16"/>
  <c r="P14" i="19"/>
  <c r="K14" i="19"/>
  <c r="F14" i="19"/>
  <c r="P15" i="19"/>
  <c r="K15" i="19"/>
  <c r="F15" i="19"/>
  <c r="P16" i="19"/>
  <c r="K16" i="19"/>
  <c r="F16" i="19"/>
  <c r="P10" i="19"/>
  <c r="K10" i="19"/>
  <c r="F10" i="19"/>
  <c r="P9" i="19"/>
  <c r="K9" i="19"/>
  <c r="F9" i="19"/>
  <c r="P8" i="19"/>
  <c r="K8" i="19"/>
  <c r="F8" i="19"/>
  <c r="C1" i="19"/>
  <c r="Q33" i="18" l="1"/>
  <c r="G42" i="18" s="1"/>
  <c r="Q30" i="17"/>
  <c r="F51" i="17" s="1"/>
  <c r="Q35" i="17"/>
  <c r="Q48" i="17"/>
  <c r="Q24" i="18"/>
  <c r="F39" i="18" s="1"/>
  <c r="R8" i="19"/>
  <c r="D19" i="19" s="1"/>
  <c r="R16" i="16"/>
  <c r="Q28" i="18"/>
  <c r="F43" i="18" s="1"/>
  <c r="Q35" i="18"/>
  <c r="Q36" i="18"/>
  <c r="G43" i="18" s="1"/>
  <c r="Q25" i="18"/>
  <c r="Q26" i="18"/>
  <c r="Q27" i="18"/>
  <c r="Q32" i="18"/>
  <c r="Q34" i="18"/>
  <c r="Q42" i="17"/>
  <c r="Q36" i="17"/>
  <c r="Q32" i="17"/>
  <c r="R32" i="17" s="1"/>
  <c r="Q31" i="17"/>
  <c r="Q44" i="17"/>
  <c r="Q45" i="17"/>
  <c r="Q33" i="17"/>
  <c r="Q37" i="17"/>
  <c r="Q41" i="17"/>
  <c r="Q46" i="17"/>
  <c r="Q47" i="17"/>
  <c r="Q43" i="17"/>
  <c r="Q34" i="17"/>
  <c r="R9" i="19"/>
  <c r="S9" i="19" s="1"/>
  <c r="R15" i="19"/>
  <c r="E20" i="19" s="1"/>
  <c r="S15" i="19"/>
  <c r="R16" i="19"/>
  <c r="E19" i="19" s="1"/>
  <c r="R10" i="19"/>
  <c r="S10" i="19" s="1"/>
  <c r="R14" i="19"/>
  <c r="E21" i="19" s="1"/>
  <c r="E38" i="18"/>
  <c r="D38" i="18"/>
  <c r="O17" i="18"/>
  <c r="K17" i="18"/>
  <c r="F17" i="18"/>
  <c r="O19" i="18"/>
  <c r="K19" i="18"/>
  <c r="F19" i="18"/>
  <c r="O16" i="18"/>
  <c r="K16" i="18"/>
  <c r="F16" i="18"/>
  <c r="O18" i="18"/>
  <c r="K18" i="18"/>
  <c r="F18" i="18"/>
  <c r="O20" i="18"/>
  <c r="K20" i="18"/>
  <c r="F20" i="18"/>
  <c r="O9" i="18"/>
  <c r="K9" i="18"/>
  <c r="F9" i="18"/>
  <c r="O11" i="18"/>
  <c r="K11" i="18"/>
  <c r="F11" i="18"/>
  <c r="O8" i="18"/>
  <c r="K8" i="18"/>
  <c r="F8" i="18"/>
  <c r="O10" i="18"/>
  <c r="K10" i="18"/>
  <c r="F10" i="18"/>
  <c r="O12" i="18"/>
  <c r="K12" i="18"/>
  <c r="F12" i="18"/>
  <c r="C1" i="18"/>
  <c r="E50" i="17"/>
  <c r="D50" i="17"/>
  <c r="O26" i="17"/>
  <c r="K26" i="17"/>
  <c r="F26" i="17"/>
  <c r="O25" i="17"/>
  <c r="K25" i="17"/>
  <c r="F25" i="17"/>
  <c r="O19" i="17"/>
  <c r="K19" i="17"/>
  <c r="F19" i="17"/>
  <c r="O24" i="17"/>
  <c r="K24" i="17"/>
  <c r="F24" i="17"/>
  <c r="O21" i="17"/>
  <c r="K21" i="17"/>
  <c r="F21" i="17"/>
  <c r="O20" i="17"/>
  <c r="K20" i="17"/>
  <c r="F20" i="17"/>
  <c r="O23" i="17"/>
  <c r="K23" i="17"/>
  <c r="F23" i="17"/>
  <c r="O22" i="17"/>
  <c r="K22" i="17"/>
  <c r="F22" i="17"/>
  <c r="O15" i="17"/>
  <c r="K15" i="17"/>
  <c r="F15" i="17"/>
  <c r="O14" i="17"/>
  <c r="K14" i="17"/>
  <c r="F14" i="17"/>
  <c r="O8" i="17"/>
  <c r="K8" i="17"/>
  <c r="F8" i="17"/>
  <c r="O13" i="17"/>
  <c r="K13" i="17"/>
  <c r="F13" i="17"/>
  <c r="O9" i="17"/>
  <c r="K9" i="17"/>
  <c r="F9" i="17"/>
  <c r="O10" i="17"/>
  <c r="K10" i="17"/>
  <c r="F10" i="17"/>
  <c r="O12" i="17"/>
  <c r="K12" i="17"/>
  <c r="F12" i="17"/>
  <c r="O11" i="17"/>
  <c r="K11" i="17"/>
  <c r="F11" i="17"/>
  <c r="C1" i="17"/>
  <c r="R35" i="18" l="1"/>
  <c r="R41" i="17"/>
  <c r="G57" i="17"/>
  <c r="R47" i="17"/>
  <c r="G52" i="17"/>
  <c r="R46" i="17"/>
  <c r="G56" i="17"/>
  <c r="R45" i="17"/>
  <c r="G53" i="17"/>
  <c r="R44" i="17"/>
  <c r="G51" i="17"/>
  <c r="R43" i="17"/>
  <c r="G55" i="17"/>
  <c r="R42" i="17"/>
  <c r="G58" i="17"/>
  <c r="R48" i="17"/>
  <c r="R30" i="17"/>
  <c r="F55" i="17"/>
  <c r="R31" i="17"/>
  <c r="F58" i="17"/>
  <c r="R37" i="17"/>
  <c r="F57" i="17"/>
  <c r="R36" i="17"/>
  <c r="F52" i="17"/>
  <c r="R35" i="17"/>
  <c r="F56" i="17"/>
  <c r="R34" i="17"/>
  <c r="F53" i="17"/>
  <c r="R33" i="17"/>
  <c r="F19" i="19"/>
  <c r="S16" i="19"/>
  <c r="F54" i="17"/>
  <c r="S31" i="17"/>
  <c r="G54" i="17"/>
  <c r="T18" i="16"/>
  <c r="E22" i="16"/>
  <c r="S34" i="18"/>
  <c r="G39" i="18"/>
  <c r="R26" i="18"/>
  <c r="S25" i="18"/>
  <c r="F41" i="18"/>
  <c r="S36" i="18"/>
  <c r="G40" i="18"/>
  <c r="R27" i="18"/>
  <c r="F42" i="18"/>
  <c r="S28" i="18"/>
  <c r="F40" i="18"/>
  <c r="R24" i="18"/>
  <c r="R33" i="18"/>
  <c r="G41" i="18"/>
  <c r="S48" i="17"/>
  <c r="S45" i="17"/>
  <c r="S34" i="17"/>
  <c r="S46" i="17"/>
  <c r="S37" i="17"/>
  <c r="S30" i="17"/>
  <c r="S35" i="17"/>
  <c r="T16" i="19"/>
  <c r="T10" i="19"/>
  <c r="D21" i="19"/>
  <c r="F21" i="19" s="1"/>
  <c r="T9" i="19"/>
  <c r="D20" i="19"/>
  <c r="F20" i="19" s="1"/>
  <c r="T8" i="19"/>
  <c r="S32" i="18"/>
  <c r="R36" i="18"/>
  <c r="R32" i="18"/>
  <c r="S35" i="18"/>
  <c r="R34" i="18"/>
  <c r="R28" i="18"/>
  <c r="S33" i="18"/>
  <c r="S27" i="18"/>
  <c r="S26" i="18"/>
  <c r="S24" i="18"/>
  <c r="R25" i="18"/>
  <c r="S36" i="17"/>
  <c r="S42" i="17"/>
  <c r="Q12" i="17"/>
  <c r="Q23" i="17"/>
  <c r="S44" i="17"/>
  <c r="S47" i="17"/>
  <c r="S41" i="17"/>
  <c r="S43" i="17"/>
  <c r="S33" i="17"/>
  <c r="S32" i="17"/>
  <c r="T14" i="19"/>
  <c r="S14" i="19"/>
  <c r="T15" i="19"/>
  <c r="Q8" i="18"/>
  <c r="R8" i="18" s="1"/>
  <c r="Q17" i="18"/>
  <c r="Q9" i="18"/>
  <c r="Q8" i="17"/>
  <c r="R8" i="17" s="1"/>
  <c r="Q19" i="17"/>
  <c r="Q21" i="17"/>
  <c r="Q15" i="17"/>
  <c r="Q9" i="17"/>
  <c r="Q26" i="17"/>
  <c r="Q11" i="18"/>
  <c r="Q12" i="18"/>
  <c r="Q20" i="18"/>
  <c r="Q16" i="18"/>
  <c r="Q10" i="18"/>
  <c r="Q18" i="18"/>
  <c r="Q19" i="18"/>
  <c r="Q10" i="17"/>
  <c r="Q14" i="17"/>
  <c r="R14" i="17" s="1"/>
  <c r="Q25" i="17"/>
  <c r="Q11" i="17"/>
  <c r="D54" i="17" s="1"/>
  <c r="Q13" i="17"/>
  <c r="Q22" i="17"/>
  <c r="Q24" i="17"/>
  <c r="Q20" i="17"/>
  <c r="P15" i="16"/>
  <c r="P17" i="16"/>
  <c r="K15" i="16"/>
  <c r="K17" i="16"/>
  <c r="P9" i="16"/>
  <c r="P10" i="16"/>
  <c r="P8" i="16"/>
  <c r="K10" i="16"/>
  <c r="K8" i="16"/>
  <c r="K11" i="16"/>
  <c r="P11" i="16"/>
  <c r="G44" i="18" l="1"/>
  <c r="F44" i="18"/>
  <c r="R9" i="18"/>
  <c r="G59" i="17"/>
  <c r="F59" i="17"/>
  <c r="R11" i="17"/>
  <c r="R18" i="18"/>
  <c r="S19" i="18"/>
  <c r="R16" i="18"/>
  <c r="S20" i="18"/>
  <c r="E41" i="18"/>
  <c r="R17" i="18"/>
  <c r="E40" i="18"/>
  <c r="D39" i="18"/>
  <c r="R10" i="18"/>
  <c r="R12" i="17"/>
  <c r="D58" i="17"/>
  <c r="R15" i="17"/>
  <c r="D52" i="17"/>
  <c r="R13" i="17"/>
  <c r="D51" i="17"/>
  <c r="R10" i="17"/>
  <c r="D55" i="17"/>
  <c r="R9" i="17"/>
  <c r="E57" i="17"/>
  <c r="E53" i="17"/>
  <c r="E55" i="17"/>
  <c r="E52" i="17"/>
  <c r="S11" i="18"/>
  <c r="S9" i="18"/>
  <c r="D41" i="18"/>
  <c r="D40" i="18"/>
  <c r="S12" i="18"/>
  <c r="D43" i="18"/>
  <c r="S18" i="18"/>
  <c r="E39" i="18"/>
  <c r="S16" i="18"/>
  <c r="E43" i="18"/>
  <c r="D42" i="18"/>
  <c r="E42" i="18"/>
  <c r="S10" i="18"/>
  <c r="S12" i="17"/>
  <c r="D56" i="17"/>
  <c r="S23" i="17"/>
  <c r="E56" i="17"/>
  <c r="E58" i="17"/>
  <c r="D53" i="17"/>
  <c r="S21" i="17"/>
  <c r="E51" i="17"/>
  <c r="S19" i="17"/>
  <c r="E54" i="17"/>
  <c r="H54" i="17" s="1"/>
  <c r="S14" i="17"/>
  <c r="D57" i="17"/>
  <c r="S13" i="17"/>
  <c r="S25" i="17"/>
  <c r="S10" i="17"/>
  <c r="S22" i="17"/>
  <c r="S17" i="18"/>
  <c r="S8" i="18"/>
  <c r="S8" i="17"/>
  <c r="S15" i="17"/>
  <c r="S20" i="17"/>
  <c r="S24" i="17"/>
  <c r="S9" i="17"/>
  <c r="S26" i="17"/>
  <c r="S11" i="17"/>
  <c r="F15" i="16"/>
  <c r="F17" i="16"/>
  <c r="F9" i="16"/>
  <c r="F10" i="16"/>
  <c r="F8" i="16"/>
  <c r="F11" i="16"/>
  <c r="C1" i="16"/>
  <c r="E44" i="18" l="1"/>
  <c r="D44" i="18"/>
  <c r="H39" i="18"/>
  <c r="H41" i="18"/>
  <c r="H40" i="18"/>
  <c r="I43" i="18" s="1"/>
  <c r="H42" i="18"/>
  <c r="H43" i="18"/>
  <c r="E59" i="17"/>
  <c r="D59" i="17"/>
  <c r="H53" i="17"/>
  <c r="H57" i="17"/>
  <c r="H55" i="17"/>
  <c r="H52" i="17"/>
  <c r="H56" i="17"/>
  <c r="H51" i="17"/>
  <c r="H58" i="17"/>
  <c r="I58" i="17" s="1"/>
  <c r="R8" i="16"/>
  <c r="S8" i="16" s="1"/>
  <c r="R9" i="16"/>
  <c r="R15" i="16"/>
  <c r="R17" i="16"/>
  <c r="R11" i="16"/>
  <c r="R10" i="16"/>
  <c r="E24" i="16"/>
  <c r="S16" i="16" l="1"/>
  <c r="E21" i="16"/>
  <c r="S15" i="16"/>
  <c r="E23" i="16"/>
  <c r="I40" i="18"/>
  <c r="I39" i="18"/>
  <c r="I42" i="18"/>
  <c r="I41" i="18"/>
  <c r="H59" i="17"/>
  <c r="I55" i="17"/>
  <c r="I53" i="17"/>
  <c r="I56" i="17"/>
  <c r="I52" i="17"/>
  <c r="I57" i="17"/>
  <c r="I51" i="17"/>
  <c r="I54" i="17"/>
  <c r="S11" i="16"/>
  <c r="D22" i="16"/>
  <c r="F22" i="16" s="1"/>
  <c r="S10" i="16"/>
  <c r="D24" i="16"/>
  <c r="F24" i="16" s="1"/>
  <c r="S9" i="16"/>
  <c r="D21" i="16"/>
  <c r="D23" i="16"/>
  <c r="T15" i="16"/>
  <c r="T17" i="16"/>
  <c r="T10" i="16"/>
  <c r="T11" i="16"/>
  <c r="T16" i="16"/>
  <c r="S17" i="16"/>
  <c r="T8" i="16"/>
  <c r="T9" i="16"/>
  <c r="F21" i="16" l="1"/>
  <c r="F23" i="16"/>
</calcChain>
</file>

<file path=xl/comments1.xml><?xml version="1.0" encoding="utf-8"?>
<comments xmlns="http://schemas.openxmlformats.org/spreadsheetml/2006/main">
  <authors>
    <author>Usuario</author>
  </authors>
  <commentList>
    <comment ref="P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P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Si son 3 se usa promedio; en caso de ser más la mediana</t>
        </r>
      </text>
    </comment>
  </commentList>
</comments>
</file>

<file path=xl/sharedStrings.xml><?xml version="1.0" encoding="utf-8"?>
<sst xmlns="http://schemas.openxmlformats.org/spreadsheetml/2006/main" count="648" uniqueCount="94">
  <si>
    <t xml:space="preserve">NIVEL </t>
  </si>
  <si>
    <t>FEDERACIÓN METROPOLITANA DE GIMNASIA</t>
  </si>
  <si>
    <t xml:space="preserve">CATEGORÍA:  </t>
  </si>
  <si>
    <t>DIFICULTAD</t>
  </si>
  <si>
    <t>TOTAL DIFICULTAD</t>
  </si>
  <si>
    <t>TOTAL ARTÍSTICO</t>
  </si>
  <si>
    <t>TOTAL EJECUCIÓN</t>
  </si>
  <si>
    <t>DTO</t>
  </si>
  <si>
    <t>TOTAL</t>
  </si>
  <si>
    <t>ORDEN</t>
  </si>
  <si>
    <t>GIMNASTA</t>
  </si>
  <si>
    <t>CLUB</t>
  </si>
  <si>
    <t>DB1/DB2</t>
  </si>
  <si>
    <t>DA1/DA2</t>
  </si>
  <si>
    <t>E1</t>
  </si>
  <si>
    <t>E2</t>
  </si>
  <si>
    <t>E3</t>
  </si>
  <si>
    <t>E4</t>
  </si>
  <si>
    <t>COD</t>
  </si>
  <si>
    <t>ARTISTICO</t>
  </si>
  <si>
    <t>A1</t>
  </si>
  <si>
    <t>A2</t>
  </si>
  <si>
    <t>A3</t>
  </si>
  <si>
    <t>A4</t>
  </si>
  <si>
    <t>DB1</t>
  </si>
  <si>
    <t>DB2</t>
  </si>
  <si>
    <t>DA1</t>
  </si>
  <si>
    <t>DA2</t>
  </si>
  <si>
    <t>CTRL</t>
  </si>
  <si>
    <t>Orden</t>
  </si>
  <si>
    <t>Ctl</t>
  </si>
  <si>
    <t>EJECUCIÓN</t>
  </si>
  <si>
    <t>Anlinker, Pauline
Falfan, Josefina
Olivera, Martina
Santarone, Guillermina
Schaffer, Camila</t>
  </si>
  <si>
    <t>ESTILO RITMICA</t>
  </si>
  <si>
    <t>A</t>
  </si>
  <si>
    <t>CONJUNTOS MAYORES</t>
  </si>
  <si>
    <t>ARO</t>
  </si>
  <si>
    <t>MUNI. C</t>
  </si>
  <si>
    <t>CAEP</t>
  </si>
  <si>
    <t>ADA</t>
  </si>
  <si>
    <t>Acosta, Ana Laura
Aimeri Vicentin, Lara
Arrascaeta, Lucia
Cantale Olivero, Victoria
Cattaneo, Pilar
Gonzalez Negri, Lucia Belén</t>
  </si>
  <si>
    <t>Cordier, Evangelina Luisina
Jara, Karema Nazaret
Lujan, Agustina
Miravet Piva, Ludmila
Rodriguez, Macarena</t>
  </si>
  <si>
    <t>CUERDA</t>
  </si>
  <si>
    <t>CONJUNTOS JUVENILES</t>
  </si>
  <si>
    <t>Alincastro, Galia
Crespo, Chiara
Palmero, Helena
Romero, Anita
Romero, Valentina</t>
  </si>
  <si>
    <t>González Lanciani, Julieta
Kalafa, Alma Eugenia
Savoia, Maria Catalina
Suso, Julieta
Torres, Zoe Maylén
Vega, Selene Abigail</t>
  </si>
  <si>
    <t>PADUA</t>
  </si>
  <si>
    <t>MUNI. DINA HUAPI</t>
  </si>
  <si>
    <t>Barria, Federica Argentina
Brittos Landa, Luciana Pilar
Colangelo, Jazmin
Fuentes, Julia
Herrera, Ainhoa
Nicolaides, Juana</t>
  </si>
  <si>
    <t>JUVENILES</t>
  </si>
  <si>
    <t>PELOTA</t>
  </si>
  <si>
    <t>Squillari, Clara Lucía</t>
  </si>
  <si>
    <t>MUNI.C</t>
  </si>
  <si>
    <t>Pinson, Victoria Agustina</t>
  </si>
  <si>
    <t>CAC</t>
  </si>
  <si>
    <t>Bustos, Livia</t>
  </si>
  <si>
    <t>CAP</t>
  </si>
  <si>
    <t>Montenegro, Pilar</t>
  </si>
  <si>
    <t>Paez, Olivia</t>
  </si>
  <si>
    <t>Arce, Camila</t>
  </si>
  <si>
    <t>Miravet Piva, Franca</t>
  </si>
  <si>
    <t>Olivera, Lucia</t>
  </si>
  <si>
    <t>E.Ritmica</t>
  </si>
  <si>
    <t>MAYORES</t>
  </si>
  <si>
    <t>Lara Papendieck, Camila</t>
  </si>
  <si>
    <t>GOETHE</t>
  </si>
  <si>
    <t>Espejo, Martina</t>
  </si>
  <si>
    <t>Vargas Re, Agostina</t>
  </si>
  <si>
    <t>CIUDAD</t>
  </si>
  <si>
    <t>Adoue, Camila</t>
  </si>
  <si>
    <t>SELECTIVO - CLUB ESTUDIANTIL PORTEÑO 06/05/2023</t>
  </si>
  <si>
    <t>MIXTO</t>
  </si>
  <si>
    <t>MAZAS</t>
  </si>
  <si>
    <t>CINTA</t>
  </si>
  <si>
    <t>GIMNASTAS</t>
  </si>
  <si>
    <t>DANIELA VILLEGAS</t>
  </si>
  <si>
    <t>DANIELA PENSA</t>
  </si>
  <si>
    <t>GEORGINA STRANO</t>
  </si>
  <si>
    <t>NILDA FONTANELLE</t>
  </si>
  <si>
    <t>MONICA SZAFRANSKA</t>
  </si>
  <si>
    <t>SAIRA DE LUCA</t>
  </si>
  <si>
    <t>NATALIA OTTAVIANO</t>
  </si>
  <si>
    <t>MICAELA FRANCHINI</t>
  </si>
  <si>
    <t>GABRIELA ESPINOSA</t>
  </si>
  <si>
    <t>IVANA BECHEM</t>
  </si>
  <si>
    <t>DENISE RUQUET</t>
  </si>
  <si>
    <t>MARIA BONAMINO</t>
  </si>
  <si>
    <t>JUECES DÍA 1</t>
  </si>
  <si>
    <t>JUECES DÍA 2</t>
  </si>
  <si>
    <t>LISETTE MARTINEZ</t>
  </si>
  <si>
    <t>KARINA VALLEJOS</t>
  </si>
  <si>
    <t>-</t>
  </si>
  <si>
    <t>Sosa Lami, Valentina</t>
  </si>
  <si>
    <t>Coffone, Mia
Espejo, Martina
Muzzuppapa, Juana
Paez, Celeste
Acrogliano,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</si>
</sst>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.00_ ;_ * \-#,##0.00_ ;_ * &quot;-&quot;??_ ;_ @_ "/>
  </numFmts>
  <fonts count="15" x14ac:knownFonts="1">
    <font>
      <sz val="8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8"/>
      <color theme="1"/>
      <name val="Calibri Light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B7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1" applyNumberFormat="0" applyFill="0" applyAlignment="0" applyProtection="0"/>
    <xf numFmtId="0" fontId="2" fillId="0" borderId="0"/>
    <xf numFmtId="0" fontId="3" fillId="2" borderId="0" applyNumberFormat="0" applyBorder="0" applyAlignment="0" applyProtection="0"/>
    <xf numFmtId="0" fontId="4" fillId="0" borderId="1" applyNumberFormat="0" applyFill="0" applyAlignment="0" applyProtection="0"/>
    <xf numFmtId="0" fontId="1" fillId="0" borderId="0"/>
    <xf numFmtId="0" fontId="1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43" fontId="6" fillId="0" borderId="0" xfId="11" applyFont="1" applyAlignment="1">
      <alignment horizontal="center" vertical="center"/>
    </xf>
    <xf numFmtId="43" fontId="7" fillId="0" borderId="6" xfId="11" applyFont="1" applyBorder="1" applyAlignment="1">
      <alignment horizontal="center" vertical="center" wrapText="1"/>
    </xf>
    <xf numFmtId="43" fontId="7" fillId="0" borderId="2" xfId="11" applyFont="1" applyBorder="1" applyAlignment="1">
      <alignment horizontal="center" vertical="center" wrapText="1"/>
    </xf>
    <xf numFmtId="43" fontId="10" fillId="0" borderId="6" xfId="11" applyFont="1" applyBorder="1" applyAlignment="1">
      <alignment horizontal="center" vertical="center"/>
    </xf>
    <xf numFmtId="43" fontId="10" fillId="0" borderId="2" xfId="11" applyFont="1" applyBorder="1" applyAlignment="1">
      <alignment horizontal="center" vertical="center"/>
    </xf>
    <xf numFmtId="43" fontId="10" fillId="5" borderId="2" xfId="11" applyFont="1" applyFill="1" applyBorder="1" applyAlignment="1">
      <alignment horizontal="center" vertical="center"/>
    </xf>
    <xf numFmtId="43" fontId="10" fillId="0" borderId="0" xfId="11" applyFont="1" applyBorder="1" applyAlignment="1">
      <alignment horizontal="center" vertical="center"/>
    </xf>
    <xf numFmtId="43" fontId="6" fillId="0" borderId="0" xfId="11" applyFont="1" applyBorder="1" applyAlignment="1">
      <alignment horizontal="left" vertical="center"/>
    </xf>
    <xf numFmtId="43" fontId="6" fillId="0" borderId="5" xfId="11" applyFont="1" applyBorder="1" applyAlignment="1">
      <alignment horizontal="left" vertical="center"/>
    </xf>
    <xf numFmtId="43" fontId="6" fillId="0" borderId="6" xfId="11" applyFont="1" applyBorder="1" applyAlignment="1">
      <alignment horizontal="left" vertical="center"/>
    </xf>
    <xf numFmtId="43" fontId="6" fillId="0" borderId="0" xfId="2" applyNumberFormat="1" applyFont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43" fontId="7" fillId="0" borderId="3" xfId="11" applyFont="1" applyBorder="1" applyAlignment="1">
      <alignment horizontal="center" vertical="center"/>
    </xf>
    <xf numFmtId="43" fontId="7" fillId="0" borderId="3" xfId="1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3" borderId="6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6" fillId="0" borderId="4" xfId="1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43" fontId="7" fillId="3" borderId="4" xfId="11" applyFont="1" applyFill="1" applyBorder="1" applyAlignment="1">
      <alignment horizontal="center" vertical="center" wrapText="1"/>
    </xf>
    <xf numFmtId="43" fontId="7" fillId="3" borderId="5" xfId="11" applyFont="1" applyFill="1" applyBorder="1" applyAlignment="1">
      <alignment horizontal="center" vertical="center" wrapText="1"/>
    </xf>
    <xf numFmtId="43" fontId="7" fillId="5" borderId="3" xfId="11" applyFont="1" applyFill="1" applyBorder="1" applyAlignment="1">
      <alignment horizontal="center" vertical="center" wrapText="1"/>
    </xf>
    <xf numFmtId="43" fontId="7" fillId="5" borderId="11" xfId="11" applyFont="1" applyFill="1" applyBorder="1" applyAlignment="1">
      <alignment horizontal="center" vertical="center" wrapText="1"/>
    </xf>
    <xf numFmtId="43" fontId="7" fillId="0" borderId="3" xfId="11" applyFont="1" applyBorder="1" applyAlignment="1">
      <alignment horizontal="center" vertical="center"/>
    </xf>
    <xf numFmtId="43" fontId="7" fillId="0" borderId="11" xfId="11" applyFont="1" applyBorder="1" applyAlignment="1">
      <alignment horizontal="center" vertical="center"/>
    </xf>
    <xf numFmtId="43" fontId="7" fillId="5" borderId="3" xfId="11" applyFont="1" applyFill="1" applyBorder="1" applyAlignment="1">
      <alignment horizontal="center" vertical="center"/>
    </xf>
    <xf numFmtId="43" fontId="7" fillId="5" borderId="11" xfId="1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43" fontId="7" fillId="3" borderId="6" xfId="1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right" vertical="center"/>
    </xf>
    <xf numFmtId="0" fontId="7" fillId="4" borderId="5" xfId="3" applyFont="1" applyFill="1" applyBorder="1" applyAlignment="1">
      <alignment horizontal="right" vertical="center"/>
    </xf>
    <xf numFmtId="43" fontId="7" fillId="3" borderId="7" xfId="11" applyFont="1" applyFill="1" applyBorder="1" applyAlignment="1">
      <alignment horizontal="center" vertical="center" wrapText="1"/>
    </xf>
    <xf numFmtId="43" fontId="7" fillId="3" borderId="9" xfId="11" applyFont="1" applyFill="1" applyBorder="1" applyAlignment="1">
      <alignment horizontal="center" vertical="center" wrapText="1"/>
    </xf>
    <xf numFmtId="43" fontId="7" fillId="5" borderId="10" xfId="11" applyFont="1" applyFill="1" applyBorder="1" applyAlignment="1">
      <alignment horizontal="center" vertical="center" wrapText="1"/>
    </xf>
    <xf numFmtId="43" fontId="7" fillId="0" borderId="10" xfId="11" applyFont="1" applyBorder="1" applyAlignment="1">
      <alignment horizontal="center" vertical="center"/>
    </xf>
    <xf numFmtId="43" fontId="7" fillId="5" borderId="10" xfId="11" applyFont="1" applyFill="1" applyBorder="1" applyAlignment="1">
      <alignment horizontal="center" vertical="center"/>
    </xf>
  </cellXfs>
  <cellStyles count="12">
    <cellStyle name="Celda vinculada" xfId="1" builtinId="24"/>
    <cellStyle name="Celda vinculada 2" xfId="4"/>
    <cellStyle name="Incorrecto 2" xfId="3"/>
    <cellStyle name="Millares" xfId="11" builtinId="3"/>
    <cellStyle name="Millares 2" xfId="9"/>
    <cellStyle name="Normal" xfId="0" builtinId="0"/>
    <cellStyle name="Normal 2" xfId="2"/>
    <cellStyle name="Normal 2 2" xfId="8"/>
    <cellStyle name="Normal 2 3" xfId="7"/>
    <cellStyle name="Normal 3" xfId="10"/>
    <cellStyle name="Normal 4" xfId="6"/>
    <cellStyle name="Normal 5" xfId="5"/>
  </cellStyles>
  <dxfs count="69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18</xdr:row>
      <xdr:rowOff>0</xdr:rowOff>
    </xdr:from>
    <xdr:to>
      <xdr:col>11</xdr:col>
      <xdr:colOff>304800</xdr:colOff>
      <xdr:row>19</xdr:row>
      <xdr:rowOff>63501</xdr:rowOff>
    </xdr:to>
    <xdr:sp macro="" textlink="">
      <xdr:nvSpPr>
        <xdr:cNvPr id="2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319260"/>
          <a:ext cx="304800" cy="3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18</xdr:row>
      <xdr:rowOff>0</xdr:rowOff>
    </xdr:from>
    <xdr:ext cx="304800" cy="311151"/>
    <xdr:sp macro="" textlink="">
      <xdr:nvSpPr>
        <xdr:cNvPr id="3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0203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304800" cy="311151"/>
    <xdr:sp macro="" textlink="">
      <xdr:nvSpPr>
        <xdr:cNvPr id="4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7213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304800" cy="311151"/>
    <xdr:sp macro="" textlink="">
      <xdr:nvSpPr>
        <xdr:cNvPr id="5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14223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304800" cy="311151"/>
    <xdr:sp macro="" textlink="">
      <xdr:nvSpPr>
        <xdr:cNvPr id="6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86775" y="92202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304800" cy="311151"/>
    <xdr:sp macro="" textlink="">
      <xdr:nvSpPr>
        <xdr:cNvPr id="7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86775" y="92202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304800" cy="311151"/>
    <xdr:sp macro="" textlink="">
      <xdr:nvSpPr>
        <xdr:cNvPr id="8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86775" y="92202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304800" cy="311151"/>
    <xdr:sp macro="" textlink="">
      <xdr:nvSpPr>
        <xdr:cNvPr id="9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86775" y="92202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23</xdr:row>
      <xdr:rowOff>63501</xdr:rowOff>
    </xdr:to>
    <xdr:sp macro="" textlink="">
      <xdr:nvSpPr>
        <xdr:cNvPr id="2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8717280"/>
          <a:ext cx="304800" cy="3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22</xdr:row>
      <xdr:rowOff>0</xdr:rowOff>
    </xdr:from>
    <xdr:ext cx="304800" cy="311151"/>
    <xdr:sp macro="" textlink="">
      <xdr:nvSpPr>
        <xdr:cNvPr id="3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87172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304800" cy="311151"/>
    <xdr:sp macro="" textlink="">
      <xdr:nvSpPr>
        <xdr:cNvPr id="4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87172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304800" cy="311151"/>
    <xdr:sp macro="" textlink="">
      <xdr:nvSpPr>
        <xdr:cNvPr id="5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87172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17</xdr:row>
      <xdr:rowOff>139701</xdr:rowOff>
    </xdr:to>
    <xdr:sp macro="" textlink="">
      <xdr:nvSpPr>
        <xdr:cNvPr id="6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243060"/>
          <a:ext cx="304800" cy="3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16</xdr:row>
      <xdr:rowOff>0</xdr:rowOff>
    </xdr:from>
    <xdr:ext cx="304800" cy="311151"/>
    <xdr:sp macro="" textlink="">
      <xdr:nvSpPr>
        <xdr:cNvPr id="7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24306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304800" cy="311151"/>
    <xdr:sp macro="" textlink="">
      <xdr:nvSpPr>
        <xdr:cNvPr id="8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24306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304800" cy="311151"/>
    <xdr:sp macro="" textlink="">
      <xdr:nvSpPr>
        <xdr:cNvPr id="9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24306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304800" cy="311151"/>
    <xdr:sp macro="" textlink="">
      <xdr:nvSpPr>
        <xdr:cNvPr id="10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34264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304800" cy="311151"/>
    <xdr:sp macro="" textlink="">
      <xdr:nvSpPr>
        <xdr:cNvPr id="11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34264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304800" cy="311151"/>
    <xdr:sp macro="" textlink="">
      <xdr:nvSpPr>
        <xdr:cNvPr id="12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34264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304800" cy="311151"/>
    <xdr:sp macro="" textlink="">
      <xdr:nvSpPr>
        <xdr:cNvPr id="13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34264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50</xdr:row>
      <xdr:rowOff>0</xdr:rowOff>
    </xdr:from>
    <xdr:to>
      <xdr:col>13</xdr:col>
      <xdr:colOff>304800</xdr:colOff>
      <xdr:row>51</xdr:row>
      <xdr:rowOff>139701</xdr:rowOff>
    </xdr:to>
    <xdr:sp macro="" textlink="">
      <xdr:nvSpPr>
        <xdr:cNvPr id="2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9319260"/>
          <a:ext cx="304800" cy="31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54</xdr:row>
      <xdr:rowOff>0</xdr:rowOff>
    </xdr:from>
    <xdr:ext cx="304800" cy="311151"/>
    <xdr:sp macro="" textlink="">
      <xdr:nvSpPr>
        <xdr:cNvPr id="3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0203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11151"/>
    <xdr:sp macro="" textlink="">
      <xdr:nvSpPr>
        <xdr:cNvPr id="4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7213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11151"/>
    <xdr:sp macro="" textlink="">
      <xdr:nvSpPr>
        <xdr:cNvPr id="5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14223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41</xdr:row>
      <xdr:rowOff>0</xdr:rowOff>
    </xdr:from>
    <xdr:ext cx="304800" cy="311151"/>
    <xdr:sp macro="" textlink="">
      <xdr:nvSpPr>
        <xdr:cNvPr id="3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02030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304800" cy="311151"/>
    <xdr:sp macro="" textlink="">
      <xdr:nvSpPr>
        <xdr:cNvPr id="4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072134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304800" cy="311151"/>
    <xdr:sp macro="" textlink="">
      <xdr:nvSpPr>
        <xdr:cNvPr id="5" name="AutoShape 5" descr="Federación Metropolitana de Gimnasia - Home | Facebook"/>
        <xdr:cNvSpPr>
          <a:spLocks noChangeAspect="1" noChangeArrowheads="1"/>
        </xdr:cNvSpPr>
      </xdr:nvSpPr>
      <xdr:spPr bwMode="auto">
        <a:xfrm>
          <a:off x="8473440" y="11422380"/>
          <a:ext cx="304800" cy="311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0"/>
  <sheetViews>
    <sheetView showGridLines="0" zoomScale="80" zoomScaleNormal="80" workbookViewId="0">
      <pane ySplit="5" topLeftCell="A21" activePane="bottomLeft" state="frozen"/>
      <selection activeCell="A19" sqref="A19"/>
      <selection pane="bottomLeft" activeCell="T10" sqref="T10"/>
    </sheetView>
  </sheetViews>
  <sheetFormatPr baseColWidth="10" defaultColWidth="14.83203125" defaultRowHeight="20.100000000000001" customHeight="1" outlineLevelRow="1" outlineLevelCol="1" x14ac:dyDescent="0.2"/>
  <cols>
    <col min="1" max="1" width="8.6640625" style="2" bestFit="1" customWidth="1"/>
    <col min="2" max="2" width="32.1640625" style="2" customWidth="1"/>
    <col min="3" max="3" width="20.33203125" style="2" customWidth="1"/>
    <col min="4" max="5" width="12.33203125" style="15" customWidth="1"/>
    <col min="6" max="6" width="13.6640625" style="15" customWidth="1"/>
    <col min="7" max="10" width="12.33203125" style="15" customWidth="1" outlineLevel="1"/>
    <col min="11" max="11" width="11.83203125" style="15" customWidth="1"/>
    <col min="12" max="15" width="12.33203125" style="15" customWidth="1" outlineLevel="1"/>
    <col min="16" max="16" width="11.83203125" style="15" customWidth="1"/>
    <col min="17" max="17" width="7" style="15" bestFit="1" customWidth="1"/>
    <col min="18" max="18" width="9.5" style="15" bestFit="1" customWidth="1"/>
    <col min="19" max="19" width="5.83203125" style="2" bestFit="1" customWidth="1"/>
    <col min="20" max="20" width="7.6640625" style="2" bestFit="1" customWidth="1"/>
    <col min="21" max="16384" width="14.83203125" style="2"/>
  </cols>
  <sheetData>
    <row r="1" spans="1:23" ht="20.100000000000001" customHeight="1" outlineLevel="1" x14ac:dyDescent="0.2">
      <c r="A1" s="26" t="s">
        <v>0</v>
      </c>
      <c r="B1" s="28" t="s">
        <v>34</v>
      </c>
      <c r="C1" s="1" t="str">
        <f>+IF(B1="C","Total ejecución en base 15","Total ejecución en base 10")</f>
        <v>Total ejecución en base 10</v>
      </c>
    </row>
    <row r="2" spans="1:23" ht="7.15" customHeight="1" x14ac:dyDescent="0.2"/>
    <row r="3" spans="1:23" ht="12.75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3" ht="12.75" x14ac:dyDescent="0.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3" ht="12.75" x14ac:dyDescent="0.2">
      <c r="A5" s="56" t="s">
        <v>2</v>
      </c>
      <c r="B5" s="57"/>
      <c r="C5" s="57"/>
      <c r="D5" s="57"/>
      <c r="E5" s="57"/>
      <c r="F5" s="57"/>
      <c r="G5" s="50" t="s">
        <v>35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23" s="3" customFormat="1" ht="12.75" x14ac:dyDescent="0.2">
      <c r="A6" s="50" t="s">
        <v>36</v>
      </c>
      <c r="B6" s="51"/>
      <c r="C6" s="52"/>
      <c r="D6" s="58" t="s">
        <v>3</v>
      </c>
      <c r="E6" s="59"/>
      <c r="F6" s="60" t="s">
        <v>4</v>
      </c>
      <c r="G6" s="42" t="s">
        <v>19</v>
      </c>
      <c r="H6" s="43"/>
      <c r="I6" s="43"/>
      <c r="J6" s="43"/>
      <c r="K6" s="60" t="s">
        <v>5</v>
      </c>
      <c r="L6" s="42" t="s">
        <v>31</v>
      </c>
      <c r="M6" s="43"/>
      <c r="N6" s="43"/>
      <c r="O6" s="43"/>
      <c r="P6" s="60" t="s">
        <v>6</v>
      </c>
      <c r="Q6" s="61" t="s">
        <v>7</v>
      </c>
      <c r="R6" s="62" t="s">
        <v>8</v>
      </c>
    </row>
    <row r="7" spans="1:23" s="3" customFormat="1" ht="19.5" customHeight="1" x14ac:dyDescent="0.2">
      <c r="A7" s="4" t="s">
        <v>9</v>
      </c>
      <c r="B7" s="5" t="s">
        <v>10</v>
      </c>
      <c r="C7" s="5" t="s">
        <v>11</v>
      </c>
      <c r="D7" s="16" t="s">
        <v>12</v>
      </c>
      <c r="E7" s="17" t="s">
        <v>13</v>
      </c>
      <c r="F7" s="45"/>
      <c r="G7" s="17" t="s">
        <v>20</v>
      </c>
      <c r="H7" s="17" t="s">
        <v>21</v>
      </c>
      <c r="I7" s="17" t="s">
        <v>22</v>
      </c>
      <c r="J7" s="17" t="s">
        <v>23</v>
      </c>
      <c r="K7" s="45"/>
      <c r="L7" s="17" t="s">
        <v>14</v>
      </c>
      <c r="M7" s="17" t="s">
        <v>15</v>
      </c>
      <c r="N7" s="17" t="s">
        <v>16</v>
      </c>
      <c r="O7" s="17" t="s">
        <v>17</v>
      </c>
      <c r="P7" s="45"/>
      <c r="Q7" s="47"/>
      <c r="R7" s="49"/>
      <c r="S7" s="3" t="s">
        <v>30</v>
      </c>
      <c r="T7" s="3" t="s">
        <v>29</v>
      </c>
    </row>
    <row r="8" spans="1:23" ht="76.5" x14ac:dyDescent="0.2">
      <c r="A8" s="6">
        <v>1</v>
      </c>
      <c r="B8" s="34" t="s">
        <v>40</v>
      </c>
      <c r="C8" s="8" t="s">
        <v>37</v>
      </c>
      <c r="D8" s="18">
        <v>4.0999999999999996</v>
      </c>
      <c r="E8" s="19">
        <v>8.4</v>
      </c>
      <c r="F8" s="20">
        <f>(D8+E8)</f>
        <v>12.5</v>
      </c>
      <c r="G8" s="19">
        <v>3.1</v>
      </c>
      <c r="H8" s="19">
        <v>2.8</v>
      </c>
      <c r="I8" s="19">
        <v>3.5</v>
      </c>
      <c r="J8" s="19">
        <v>3.7</v>
      </c>
      <c r="K8" s="20">
        <f>IF(COUNT(G8:J8)=3,IF((IF($B$1="C",15,10)-(AVERAGE(G8:J8)))&lt;0,0,(IF($B$1="C",15,10)-(AVERAGE(G8:J8)))),IF((IF($B$1="C",15,10)-(MEDIAN(G8:J8)))&lt;0,0,(IF($B$1="C",15,10)-(MEDIAN(G8:J8)))))</f>
        <v>6.7</v>
      </c>
      <c r="L8" s="19">
        <v>7</v>
      </c>
      <c r="M8" s="19">
        <v>6.2</v>
      </c>
      <c r="N8" s="19">
        <v>6.8</v>
      </c>
      <c r="O8" s="19">
        <v>5.4</v>
      </c>
      <c r="P8" s="20">
        <f>IF(COUNT(L8:O8)=3,IF((IF($B$1="C",15,10)-(AVERAGE(L8:O8)))&lt;0,0,(IF($B$1="C",15,10)-(AVERAGE(L8:O8)))),IF((IF($B$1="C",15,10)-(MEDIAN(L8:O8)))&lt;0,0,(IF($B$1="C",15,10)-(MEDIAN(L8:O8)))))</f>
        <v>3.5</v>
      </c>
      <c r="Q8" s="19">
        <v>0.3</v>
      </c>
      <c r="R8" s="20">
        <f>IF((F8+K8+P8-Q8)&lt;0,"0",(F8+K8+P8-Q8))</f>
        <v>22.4</v>
      </c>
      <c r="S8" s="25">
        <f>+SUM(D8:E8)+10-MEDIAN(G8:J8)+10-MEDIAN(L8:O8)-Q8-R8</f>
        <v>0</v>
      </c>
      <c r="T8" s="2" t="str">
        <f>+IFERROR(IF(R8&lt;R9,"ORDENAR",""),"")</f>
        <v/>
      </c>
      <c r="V8" s="25"/>
      <c r="W8" s="25"/>
    </row>
    <row r="9" spans="1:23" ht="63.75" x14ac:dyDescent="0.2">
      <c r="A9" s="6">
        <v>2</v>
      </c>
      <c r="B9" s="34" t="s">
        <v>41</v>
      </c>
      <c r="C9" s="8" t="s">
        <v>39</v>
      </c>
      <c r="D9" s="18">
        <v>5.2</v>
      </c>
      <c r="E9" s="19">
        <v>6.4</v>
      </c>
      <c r="F9" s="20">
        <f>(D9+E9)</f>
        <v>11.600000000000001</v>
      </c>
      <c r="G9" s="19">
        <v>4.5</v>
      </c>
      <c r="H9" s="19">
        <v>3.5</v>
      </c>
      <c r="I9" s="19">
        <v>3.3</v>
      </c>
      <c r="J9" s="19">
        <v>3.8</v>
      </c>
      <c r="K9" s="20">
        <f>IF(COUNT(G9:J9)=3,IF((IF($B$1="C",15,10)-(AVERAGE(G9:J9)))&lt;0,0,(IF($B$1="C",15,10)-(AVERAGE(G9:J9)))),IF((IF($B$1="C",15,10)-(MEDIAN(G9:J9)))&lt;0,0,(IF($B$1="C",15,10)-(MEDIAN(G9:J9)))))</f>
        <v>6.35</v>
      </c>
      <c r="L9" s="19">
        <v>8.5</v>
      </c>
      <c r="M9" s="19">
        <v>8.1</v>
      </c>
      <c r="N9" s="19">
        <v>6.3</v>
      </c>
      <c r="O9" s="19">
        <v>7.5</v>
      </c>
      <c r="P9" s="20">
        <f>IF(COUNT(L9:O9)=3,IF((IF($B$1="C",15,10)-(AVERAGE(L9:O9)))&lt;0,0,(IF($B$1="C",15,10)-(AVERAGE(L9:O9)))),IF((IF($B$1="C",15,10)-(MEDIAN(L9:O9)))&lt;0,0,(IF($B$1="C",15,10)-(MEDIAN(L9:O9)))))</f>
        <v>2.2000000000000002</v>
      </c>
      <c r="Q9" s="19">
        <v>0.6</v>
      </c>
      <c r="R9" s="20">
        <f>IF((F9+K9+P9-Q9)&lt;0,"0",(F9+K9+P9-Q9))</f>
        <v>19.55</v>
      </c>
      <c r="S9" s="25">
        <f t="shared" ref="S9:S11" si="0">+SUM(D9:E9)+10-MEDIAN(G9:J9)+10-MEDIAN(L9:O9)-Q9-R9</f>
        <v>0</v>
      </c>
      <c r="T9" s="2" t="str">
        <f t="shared" ref="T9:T10" si="1">+IFERROR(IF(R9&lt;R10,"ORDENAR",""),"")</f>
        <v/>
      </c>
      <c r="V9" s="25"/>
      <c r="W9" s="25"/>
    </row>
    <row r="10" spans="1:23" ht="63.75" x14ac:dyDescent="0.2">
      <c r="A10" s="6">
        <v>3</v>
      </c>
      <c r="B10" s="34" t="s">
        <v>93</v>
      </c>
      <c r="C10" s="8" t="s">
        <v>38</v>
      </c>
      <c r="D10" s="18">
        <v>3.8</v>
      </c>
      <c r="E10" s="19">
        <v>3.8</v>
      </c>
      <c r="F10" s="20">
        <f>(D10+E10)</f>
        <v>7.6</v>
      </c>
      <c r="G10" s="19">
        <v>4.0999999999999996</v>
      </c>
      <c r="H10" s="19">
        <v>4.8</v>
      </c>
      <c r="I10" s="19">
        <v>4.2</v>
      </c>
      <c r="J10" s="19">
        <v>5.4</v>
      </c>
      <c r="K10" s="20">
        <f>IF(COUNT(G10:J10)=3,IF((IF($B$1="C",15,10)-(AVERAGE(G10:J10)))&lt;0,0,(IF($B$1="C",15,10)-(AVERAGE(G10:J10)))),IF((IF($B$1="C",15,10)-(MEDIAN(G10:J10)))&lt;0,0,(IF($B$1="C",15,10)-(MEDIAN(G10:J10)))))</f>
        <v>5.5</v>
      </c>
      <c r="L10" s="19">
        <v>6.8</v>
      </c>
      <c r="M10" s="19">
        <v>7.5</v>
      </c>
      <c r="N10" s="19">
        <v>8.1</v>
      </c>
      <c r="O10" s="19">
        <v>8.9</v>
      </c>
      <c r="P10" s="20">
        <f>IF(COUNT(L10:O10)=3,IF((IF($B$1="C",15,10)-(AVERAGE(L10:O10)))&lt;0,0,(IF($B$1="C",15,10)-(AVERAGE(L10:O10)))),IF((IF($B$1="C",15,10)-(MEDIAN(L10:O10)))&lt;0,0,(IF($B$1="C",15,10)-(MEDIAN(L10:O10)))))</f>
        <v>2.2000000000000002</v>
      </c>
      <c r="Q10" s="19">
        <v>0.3</v>
      </c>
      <c r="R10" s="20">
        <f>IF((F10+K10+P10-Q10)&lt;0,"0",(F10+K10+P10-Q10))</f>
        <v>15</v>
      </c>
      <c r="S10" s="25">
        <f t="shared" si="0"/>
        <v>0</v>
      </c>
      <c r="T10" s="2" t="str">
        <f t="shared" si="1"/>
        <v/>
      </c>
    </row>
    <row r="11" spans="1:23" ht="63.75" x14ac:dyDescent="0.2">
      <c r="A11" s="6">
        <v>4</v>
      </c>
      <c r="B11" s="34" t="s">
        <v>32</v>
      </c>
      <c r="C11" s="8" t="s">
        <v>33</v>
      </c>
      <c r="D11" s="18">
        <v>2.7</v>
      </c>
      <c r="E11" s="19">
        <v>4</v>
      </c>
      <c r="F11" s="20">
        <f>(D11+E11)</f>
        <v>6.7</v>
      </c>
      <c r="G11" s="19">
        <v>4.4000000000000004</v>
      </c>
      <c r="H11" s="19">
        <v>5.3</v>
      </c>
      <c r="I11" s="19">
        <v>5.8</v>
      </c>
      <c r="J11" s="19">
        <v>5.8</v>
      </c>
      <c r="K11" s="20">
        <f>IF(COUNT(G11:J11)=3,IF((IF($B$1="C",15,10)-(AVERAGE(G11:J11)))&lt;0,0,(IF($B$1="C",15,10)-(AVERAGE(G11:J11)))),IF((IF($B$1="C",15,10)-(MEDIAN(G11:J11)))&lt;0,0,(IF($B$1="C",15,10)-(MEDIAN(G11:J11)))))</f>
        <v>4.45</v>
      </c>
      <c r="L11" s="19">
        <v>8.5</v>
      </c>
      <c r="M11" s="19">
        <v>7.5</v>
      </c>
      <c r="N11" s="19">
        <v>7.2</v>
      </c>
      <c r="O11" s="19">
        <v>8.3000000000000007</v>
      </c>
      <c r="P11" s="20">
        <f>IF(COUNT(L11:O11)=3,IF((IF($B$1="C",15,10)-(AVERAGE(L11:O11)))&lt;0,0,(IF($B$1="C",15,10)-(AVERAGE(L11:O11)))),IF((IF($B$1="C",15,10)-(MEDIAN(L11:O11)))&lt;0,0,(IF($B$1="C",15,10)-(MEDIAN(L11:O11)))))</f>
        <v>2.0999999999999996</v>
      </c>
      <c r="Q11" s="19">
        <v>0.9</v>
      </c>
      <c r="R11" s="20">
        <f>IF((F11+K11+P11-Q11)&lt;0,"0",(F11+K11+P11-Q11))</f>
        <v>12.35</v>
      </c>
      <c r="S11" s="25">
        <f t="shared" si="0"/>
        <v>0</v>
      </c>
      <c r="T11" s="2" t="str">
        <f>+IFERROR(IF(R11&lt;#REF!,"ORDENAR",""),"")</f>
        <v/>
      </c>
    </row>
    <row r="12" spans="1:23" ht="12.75" x14ac:dyDescent="0.2">
      <c r="A12" s="9"/>
      <c r="B12" s="10"/>
      <c r="C12" s="1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23" s="3" customFormat="1" ht="13.9" customHeight="1" x14ac:dyDescent="0.2">
      <c r="A13" s="50" t="s">
        <v>71</v>
      </c>
      <c r="B13" s="51"/>
      <c r="C13" s="52"/>
      <c r="D13" s="42" t="s">
        <v>3</v>
      </c>
      <c r="E13" s="53"/>
      <c r="F13" s="44" t="s">
        <v>4</v>
      </c>
      <c r="G13" s="42" t="s">
        <v>19</v>
      </c>
      <c r="H13" s="43"/>
      <c r="I13" s="43"/>
      <c r="J13" s="43"/>
      <c r="K13" s="44" t="s">
        <v>5</v>
      </c>
      <c r="L13" s="42" t="s">
        <v>31</v>
      </c>
      <c r="M13" s="43"/>
      <c r="N13" s="43"/>
      <c r="O13" s="43"/>
      <c r="P13" s="44" t="s">
        <v>6</v>
      </c>
      <c r="Q13" s="46" t="s">
        <v>7</v>
      </c>
      <c r="R13" s="48" t="s">
        <v>8</v>
      </c>
    </row>
    <row r="14" spans="1:23" s="3" customFormat="1" ht="19.5" customHeight="1" x14ac:dyDescent="0.2">
      <c r="A14" s="4" t="s">
        <v>9</v>
      </c>
      <c r="B14" s="5" t="s">
        <v>10</v>
      </c>
      <c r="C14" s="5" t="s">
        <v>11</v>
      </c>
      <c r="D14" s="16" t="s">
        <v>12</v>
      </c>
      <c r="E14" s="17" t="s">
        <v>13</v>
      </c>
      <c r="F14" s="45"/>
      <c r="G14" s="17" t="s">
        <v>20</v>
      </c>
      <c r="H14" s="17" t="s">
        <v>21</v>
      </c>
      <c r="I14" s="17" t="s">
        <v>22</v>
      </c>
      <c r="J14" s="17" t="s">
        <v>23</v>
      </c>
      <c r="K14" s="45"/>
      <c r="L14" s="17" t="s">
        <v>14</v>
      </c>
      <c r="M14" s="17" t="s">
        <v>15</v>
      </c>
      <c r="N14" s="17" t="s">
        <v>16</v>
      </c>
      <c r="O14" s="17" t="s">
        <v>17</v>
      </c>
      <c r="P14" s="45"/>
      <c r="Q14" s="47"/>
      <c r="R14" s="49"/>
    </row>
    <row r="15" spans="1:23" ht="63.75" x14ac:dyDescent="0.2">
      <c r="A15" s="6">
        <v>1</v>
      </c>
      <c r="B15" s="34" t="s">
        <v>40</v>
      </c>
      <c r="C15" s="8" t="s">
        <v>37</v>
      </c>
      <c r="D15" s="18">
        <v>4.9000000000000004</v>
      </c>
      <c r="E15" s="19">
        <v>6.2</v>
      </c>
      <c r="F15" s="20">
        <f>(D15+E15)</f>
        <v>11.100000000000001</v>
      </c>
      <c r="G15" s="19">
        <v>3.4</v>
      </c>
      <c r="H15" s="19">
        <v>2.8</v>
      </c>
      <c r="I15" s="19">
        <v>2.4</v>
      </c>
      <c r="J15" s="19">
        <v>3.4</v>
      </c>
      <c r="K15" s="20">
        <f>IF(COUNT(G15:J15)=3,IF((IF($B$1="C",15,10)-(AVERAGE(G15:J15)))&lt;0,0,(IF($B$1="C",15,10)-(AVERAGE(G15:J15)))),IF((IF($B$1="C",15,10)-(MEDIAN(G15:J15)))&lt;0,0,(IF($B$1="C",15,10)-(MEDIAN(G15:J15)))))</f>
        <v>6.9</v>
      </c>
      <c r="L15" s="19">
        <v>5.7</v>
      </c>
      <c r="M15" s="19">
        <v>6</v>
      </c>
      <c r="N15" s="19">
        <v>5.8</v>
      </c>
      <c r="O15" s="19">
        <v>4.5</v>
      </c>
      <c r="P15" s="20">
        <f>IF(COUNT(L15:O15)=3,IF((IF($B$1="C",15,10)-(AVERAGE(L15:O15)))&lt;0,0,(IF($B$1="C",15,10)-(AVERAGE(L15:O15)))),IF((IF($B$1="C",15,10)-(MEDIAN(L15:O15)))&lt;0,0,(IF($B$1="C",15,10)-(MEDIAN(L15:O15)))))</f>
        <v>4.25</v>
      </c>
      <c r="Q15" s="19">
        <v>0.6</v>
      </c>
      <c r="R15" s="20">
        <f>IF((F15+K15+P15-Q15)&lt;0,"0",(F15+K15+P15-Q15))</f>
        <v>21.65</v>
      </c>
      <c r="S15" s="25">
        <f t="shared" ref="S15:S16" si="2">+SUM(D15:E15)+10-MEDIAN(G15:J15)+10-MEDIAN(L15:O15)-Q15-R15</f>
        <v>0</v>
      </c>
      <c r="T15" s="2" t="str">
        <f>+IFERROR(IF(R15&lt;R16,"ORDENAR",""),"")</f>
        <v/>
      </c>
    </row>
    <row r="16" spans="1:23" ht="76.5" x14ac:dyDescent="0.2">
      <c r="A16" s="6">
        <v>2</v>
      </c>
      <c r="B16" s="34" t="s">
        <v>41</v>
      </c>
      <c r="C16" s="8" t="s">
        <v>39</v>
      </c>
      <c r="D16" s="18">
        <v>3.6</v>
      </c>
      <c r="E16" s="19">
        <v>4.5</v>
      </c>
      <c r="F16" s="20">
        <f>(D16+E16)</f>
        <v>8.1</v>
      </c>
      <c r="G16" s="19">
        <v>3.2</v>
      </c>
      <c r="H16" s="19">
        <v>3.7</v>
      </c>
      <c r="I16" s="19">
        <v>4</v>
      </c>
      <c r="J16" s="19">
        <v>4.0999999999999996</v>
      </c>
      <c r="K16" s="20">
        <f>IF(COUNT(G16:J16)=3,IF((IF($B$1="C",15,10)-(AVERAGE(G16:J16)))&lt;0,0,(IF($B$1="C",15,10)-(AVERAGE(G16:J16)))),IF((IF($B$1="C",15,10)-(MEDIAN(G16:J16)))&lt;0,0,(IF($B$1="C",15,10)-(MEDIAN(G16:J16)))))</f>
        <v>6.15</v>
      </c>
      <c r="L16" s="19">
        <v>7.6</v>
      </c>
      <c r="M16" s="19">
        <v>8.5</v>
      </c>
      <c r="N16" s="19">
        <v>8</v>
      </c>
      <c r="O16" s="19">
        <v>8.3000000000000007</v>
      </c>
      <c r="P16" s="20">
        <f>IF(COUNT(L16:O16)=3,IF((IF($B$1="C",15,10)-(AVERAGE(L16:O16)))&lt;0,0,(IF($B$1="C",15,10)-(AVERAGE(L16:O16)))),IF((IF($B$1="C",15,10)-(MEDIAN(L16:O16)))&lt;0,0,(IF($B$1="C",15,10)-(MEDIAN(L16:O16)))))</f>
        <v>1.8499999999999996</v>
      </c>
      <c r="Q16" s="19">
        <v>0.6</v>
      </c>
      <c r="R16" s="20">
        <f>IF((F16+K16+P16-Q16)&lt;0,"0",(F16+K16+P16-Q16))</f>
        <v>15.500000000000002</v>
      </c>
      <c r="S16" s="25">
        <f t="shared" si="2"/>
        <v>0</v>
      </c>
      <c r="T16" s="2" t="str">
        <f t="shared" ref="T16" si="3">+IFERROR(IF(R16&lt;R17,"ORDENAR",""),"")</f>
        <v/>
      </c>
    </row>
    <row r="17" spans="1:20" ht="63.75" x14ac:dyDescent="0.2">
      <c r="A17" s="6">
        <v>3</v>
      </c>
      <c r="B17" s="34" t="s">
        <v>32</v>
      </c>
      <c r="C17" s="8" t="s">
        <v>33</v>
      </c>
      <c r="D17" s="18">
        <v>3</v>
      </c>
      <c r="E17" s="19">
        <v>2</v>
      </c>
      <c r="F17" s="20">
        <f>(D17+E17)</f>
        <v>5</v>
      </c>
      <c r="G17" s="19">
        <v>4.4000000000000004</v>
      </c>
      <c r="H17" s="19">
        <v>3</v>
      </c>
      <c r="I17" s="19">
        <v>4.8</v>
      </c>
      <c r="J17" s="19">
        <v>5</v>
      </c>
      <c r="K17" s="20">
        <f>IF(COUNT(G17:J17)=3,IF((IF($B$1="C",15,10)-(AVERAGE(G17:J17)))&lt;0,0,(IF($B$1="C",15,10)-(AVERAGE(G17:J17)))),IF((IF($B$1="C",15,10)-(MEDIAN(G17:J17)))&lt;0,0,(IF($B$1="C",15,10)-(MEDIAN(G17:J17)))))</f>
        <v>5.4</v>
      </c>
      <c r="L17" s="19">
        <v>8.6999999999999993</v>
      </c>
      <c r="M17" s="19">
        <v>9.8000000000000007</v>
      </c>
      <c r="N17" s="19">
        <v>9.1999999999999993</v>
      </c>
      <c r="O17" s="19">
        <v>9.6</v>
      </c>
      <c r="P17" s="20">
        <f>IF(COUNT(L17:O17)=3,IF((IF($B$1="C",15,10)-(AVERAGE(L17:O17)))&lt;0,0,(IF($B$1="C",15,10)-(AVERAGE(L17:O17)))),IF((IF($B$1="C",15,10)-(MEDIAN(L17:O17)))&lt;0,0,(IF($B$1="C",15,10)-(MEDIAN(L17:O17)))))</f>
        <v>0.60000000000000142</v>
      </c>
      <c r="Q17" s="19">
        <v>0.3</v>
      </c>
      <c r="R17" s="20">
        <f>IF((F17+K17+P17-Q17)&lt;0,"0",(F17+K17+P17-Q17))</f>
        <v>10.700000000000001</v>
      </c>
      <c r="S17" s="25">
        <f t="shared" ref="S15:S17" si="4">+IFERROR(F17+K17+P17-Q17-R17,"")</f>
        <v>0</v>
      </c>
      <c r="T17" s="2" t="str">
        <f>+IFERROR(IF(R17&lt;#REF!,"ORDENAR",""),"")</f>
        <v/>
      </c>
    </row>
    <row r="18" spans="1:20" ht="63.75" x14ac:dyDescent="0.2">
      <c r="A18" s="6">
        <v>4</v>
      </c>
      <c r="B18" s="34" t="s">
        <v>93</v>
      </c>
      <c r="C18" s="8" t="s">
        <v>38</v>
      </c>
      <c r="D18" s="18">
        <v>0</v>
      </c>
      <c r="E18" s="19">
        <v>0</v>
      </c>
      <c r="F18" s="20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19">
        <v>0</v>
      </c>
      <c r="R18" s="20">
        <v>0</v>
      </c>
      <c r="S18" s="25">
        <v>0</v>
      </c>
      <c r="T18" s="2" t="str">
        <f>+IFERROR(IF(R18&lt;#REF!,"ORDENAR",""),"")</f>
        <v/>
      </c>
    </row>
    <row r="20" spans="1:20" ht="20.100000000000001" customHeight="1" x14ac:dyDescent="0.2">
      <c r="A20" s="5" t="s">
        <v>9</v>
      </c>
      <c r="B20" s="14" t="s">
        <v>74</v>
      </c>
      <c r="C20" s="14" t="s">
        <v>11</v>
      </c>
      <c r="D20" s="30" t="str">
        <f>+A6</f>
        <v>ARO</v>
      </c>
      <c r="E20" s="30" t="str">
        <f>+A13</f>
        <v>MIXTO</v>
      </c>
      <c r="F20" s="30" t="s">
        <v>8</v>
      </c>
      <c r="Q20" s="2"/>
      <c r="R20" s="2"/>
    </row>
    <row r="21" spans="1:20" ht="63.75" x14ac:dyDescent="0.2">
      <c r="A21" s="6">
        <v>1</v>
      </c>
      <c r="B21" s="34" t="s">
        <v>40</v>
      </c>
      <c r="C21" s="8" t="s">
        <v>37</v>
      </c>
      <c r="D21" s="18">
        <f>+SUMIFS($R$8:$R$11,$B$8:$B$11,B21)</f>
        <v>22.4</v>
      </c>
      <c r="E21" s="18">
        <f>+SUMIFS($R$15:$R$18,$B$15:$B$18,B21)</f>
        <v>21.65</v>
      </c>
      <c r="F21" s="20">
        <f>+SUM(D21:E21)</f>
        <v>44.05</v>
      </c>
      <c r="Q21" s="2"/>
      <c r="R21" s="2"/>
    </row>
    <row r="22" spans="1:20" ht="76.5" x14ac:dyDescent="0.2">
      <c r="A22" s="6">
        <v>2</v>
      </c>
      <c r="B22" s="34" t="s">
        <v>41</v>
      </c>
      <c r="C22" s="8" t="s">
        <v>39</v>
      </c>
      <c r="D22" s="18">
        <f>+SUMIFS($R$8:$R$11,$B$8:$B$11,B22)</f>
        <v>19.55</v>
      </c>
      <c r="E22" s="18">
        <f>+SUMIFS($R$15:$R$18,$B$15:$B$18,B22)</f>
        <v>15.500000000000002</v>
      </c>
      <c r="F22" s="20">
        <f>+SUM(D22:E22)</f>
        <v>35.050000000000004</v>
      </c>
      <c r="Q22" s="2"/>
      <c r="R22" s="2"/>
    </row>
    <row r="23" spans="1:20" ht="63.75" x14ac:dyDescent="0.2">
      <c r="A23" s="6">
        <v>3</v>
      </c>
      <c r="B23" s="34" t="s">
        <v>32</v>
      </c>
      <c r="C23" s="8" t="s">
        <v>33</v>
      </c>
      <c r="D23" s="18">
        <f>+SUMIFS($R$8:$R$11,$B$8:$B$11,B23)</f>
        <v>12.35</v>
      </c>
      <c r="E23" s="18">
        <f>+SUMIFS($R$15:$R$18,$B$15:$B$18,B23)</f>
        <v>10.700000000000001</v>
      </c>
      <c r="F23" s="20">
        <f>+SUM(D23:E23)</f>
        <v>23.05</v>
      </c>
      <c r="Q23" s="2"/>
      <c r="R23" s="2"/>
    </row>
    <row r="24" spans="1:20" ht="63.75" x14ac:dyDescent="0.2">
      <c r="A24" s="6">
        <v>4</v>
      </c>
      <c r="B24" s="34" t="s">
        <v>93</v>
      </c>
      <c r="C24" s="8" t="s">
        <v>38</v>
      </c>
      <c r="D24" s="18">
        <f>+SUMIFS($R$8:$R$11,$B$8:$B$11,B24)</f>
        <v>15</v>
      </c>
      <c r="E24" s="18">
        <f>+SUMIFS($R$15:$R$18,$B$15:$B$18,B24)</f>
        <v>0</v>
      </c>
      <c r="F24" s="20">
        <f>+SUM(D24:E24)</f>
        <v>15</v>
      </c>
      <c r="Q24" s="2"/>
      <c r="R24" s="2"/>
    </row>
    <row r="26" spans="1:20" ht="20.100000000000001" customHeight="1" x14ac:dyDescent="0.2">
      <c r="A26" s="27" t="s">
        <v>18</v>
      </c>
      <c r="B26" s="39" t="s">
        <v>87</v>
      </c>
      <c r="C26" s="40"/>
      <c r="D26" s="39" t="s">
        <v>88</v>
      </c>
      <c r="E26" s="40"/>
      <c r="F26" s="41"/>
      <c r="G26" s="22"/>
    </row>
    <row r="27" spans="1:20" ht="20.100000000000001" customHeight="1" x14ac:dyDescent="0.2">
      <c r="A27" s="13" t="s">
        <v>24</v>
      </c>
      <c r="B27" s="35" t="s">
        <v>75</v>
      </c>
      <c r="C27" s="36"/>
      <c r="D27" s="35" t="s">
        <v>83</v>
      </c>
      <c r="E27" s="36"/>
      <c r="F27" s="37"/>
      <c r="G27" s="22"/>
      <c r="H27" s="22"/>
      <c r="I27" s="22"/>
      <c r="J27" s="22"/>
      <c r="K27" s="22"/>
    </row>
    <row r="28" spans="1:20" ht="20.100000000000001" customHeight="1" x14ac:dyDescent="0.2">
      <c r="A28" s="13" t="s">
        <v>25</v>
      </c>
      <c r="B28" s="35" t="s">
        <v>76</v>
      </c>
      <c r="C28" s="36"/>
      <c r="D28" s="35" t="s">
        <v>77</v>
      </c>
      <c r="E28" s="36"/>
      <c r="F28" s="37"/>
      <c r="G28" s="22"/>
      <c r="H28" s="22"/>
      <c r="I28" s="22"/>
      <c r="J28" s="22"/>
      <c r="K28" s="22"/>
    </row>
    <row r="29" spans="1:20" ht="20.100000000000001" customHeight="1" x14ac:dyDescent="0.2">
      <c r="A29" s="13" t="s">
        <v>26</v>
      </c>
      <c r="B29" s="31" t="s">
        <v>77</v>
      </c>
      <c r="C29" s="32"/>
      <c r="D29" s="38" t="s">
        <v>75</v>
      </c>
      <c r="E29" s="23"/>
      <c r="F29" s="24"/>
      <c r="G29" s="22"/>
      <c r="H29" s="22"/>
      <c r="I29" s="22"/>
      <c r="J29" s="22"/>
      <c r="K29" s="22"/>
    </row>
    <row r="30" spans="1:20" ht="20.100000000000001" customHeight="1" x14ac:dyDescent="0.2">
      <c r="A30" s="13" t="s">
        <v>27</v>
      </c>
      <c r="B30" s="35" t="s">
        <v>78</v>
      </c>
      <c r="C30" s="36"/>
      <c r="D30" s="35" t="s">
        <v>78</v>
      </c>
      <c r="E30" s="36"/>
      <c r="F30" s="37"/>
      <c r="G30" s="22"/>
      <c r="H30" s="22"/>
      <c r="I30" s="22"/>
      <c r="J30" s="22"/>
      <c r="K30" s="22"/>
    </row>
    <row r="31" spans="1:20" ht="20.100000000000001" customHeight="1" x14ac:dyDescent="0.2">
      <c r="A31" s="13" t="s">
        <v>20</v>
      </c>
      <c r="B31" s="35" t="s">
        <v>79</v>
      </c>
      <c r="C31" s="36"/>
      <c r="D31" s="35" t="s">
        <v>76</v>
      </c>
      <c r="E31" s="36"/>
      <c r="F31" s="37"/>
      <c r="G31" s="22"/>
      <c r="H31" s="22"/>
      <c r="I31" s="22"/>
      <c r="J31" s="22"/>
      <c r="K31" s="22"/>
    </row>
    <row r="32" spans="1:20" ht="20.100000000000001" customHeight="1" x14ac:dyDescent="0.2">
      <c r="A32" s="13" t="s">
        <v>21</v>
      </c>
      <c r="B32" s="35" t="s">
        <v>89</v>
      </c>
      <c r="C32" s="36"/>
      <c r="D32" s="35" t="s">
        <v>79</v>
      </c>
      <c r="E32" s="36"/>
      <c r="F32" s="37"/>
      <c r="G32" s="22"/>
      <c r="H32" s="22"/>
      <c r="I32" s="22"/>
      <c r="J32" s="22"/>
      <c r="K32" s="22"/>
    </row>
    <row r="33" spans="1:11" ht="20.100000000000001" customHeight="1" x14ac:dyDescent="0.2">
      <c r="A33" s="13" t="s">
        <v>22</v>
      </c>
      <c r="B33" s="35" t="s">
        <v>80</v>
      </c>
      <c r="C33" s="36"/>
      <c r="D33" s="35" t="s">
        <v>84</v>
      </c>
      <c r="E33" s="36"/>
      <c r="F33" s="37"/>
      <c r="G33" s="22"/>
      <c r="H33" s="22"/>
      <c r="I33" s="22"/>
      <c r="J33" s="22"/>
      <c r="K33" s="22"/>
    </row>
    <row r="34" spans="1:11" ht="20.100000000000001" customHeight="1" x14ac:dyDescent="0.2">
      <c r="A34" s="13" t="s">
        <v>23</v>
      </c>
      <c r="B34" s="35" t="s">
        <v>81</v>
      </c>
      <c r="C34" s="36"/>
      <c r="D34" s="35" t="s">
        <v>81</v>
      </c>
      <c r="E34" s="36"/>
      <c r="F34" s="37"/>
      <c r="G34" s="22"/>
      <c r="H34" s="22"/>
      <c r="I34" s="22"/>
      <c r="J34" s="22"/>
      <c r="K34" s="22"/>
    </row>
    <row r="35" spans="1:11" ht="20.100000000000001" customHeight="1" x14ac:dyDescent="0.2">
      <c r="A35" s="13" t="s">
        <v>14</v>
      </c>
      <c r="B35" s="35" t="s">
        <v>82</v>
      </c>
      <c r="C35" s="36"/>
      <c r="D35" s="35" t="s">
        <v>80</v>
      </c>
      <c r="E35" s="36"/>
      <c r="F35" s="37"/>
      <c r="G35" s="22"/>
      <c r="H35" s="22"/>
      <c r="I35" s="22"/>
      <c r="J35" s="22"/>
      <c r="K35" s="22"/>
    </row>
    <row r="36" spans="1:11" ht="20.100000000000001" customHeight="1" x14ac:dyDescent="0.2">
      <c r="A36" s="13" t="s">
        <v>15</v>
      </c>
      <c r="B36" s="35" t="s">
        <v>83</v>
      </c>
      <c r="C36" s="36"/>
      <c r="D36" s="35" t="s">
        <v>89</v>
      </c>
      <c r="E36" s="36"/>
      <c r="F36" s="37"/>
      <c r="G36" s="22"/>
      <c r="H36" s="22"/>
      <c r="I36" s="22"/>
      <c r="J36" s="22"/>
      <c r="K36" s="22"/>
    </row>
    <row r="37" spans="1:11" ht="20.100000000000001" customHeight="1" x14ac:dyDescent="0.2">
      <c r="A37" s="13" t="s">
        <v>16</v>
      </c>
      <c r="B37" s="35" t="s">
        <v>84</v>
      </c>
      <c r="C37" s="36"/>
      <c r="D37" s="35" t="s">
        <v>82</v>
      </c>
      <c r="E37" s="36"/>
      <c r="F37" s="37"/>
      <c r="G37" s="22"/>
      <c r="H37" s="22"/>
      <c r="I37" s="22"/>
      <c r="J37" s="22"/>
      <c r="K37" s="22"/>
    </row>
    <row r="38" spans="1:11" ht="20.100000000000001" customHeight="1" x14ac:dyDescent="0.2">
      <c r="A38" s="13" t="s">
        <v>17</v>
      </c>
      <c r="B38" s="35" t="s">
        <v>85</v>
      </c>
      <c r="C38" s="36"/>
      <c r="D38" s="35" t="s">
        <v>85</v>
      </c>
      <c r="E38" s="36"/>
      <c r="F38" s="37"/>
      <c r="G38" s="22"/>
    </row>
    <row r="39" spans="1:11" ht="20.100000000000001" customHeight="1" x14ac:dyDescent="0.2">
      <c r="A39" s="13" t="s">
        <v>28</v>
      </c>
      <c r="B39" s="35" t="s">
        <v>86</v>
      </c>
      <c r="C39" s="36"/>
      <c r="D39" s="35" t="s">
        <v>86</v>
      </c>
      <c r="E39" s="36"/>
      <c r="F39" s="37"/>
      <c r="G39" s="22"/>
    </row>
    <row r="40" spans="1:11" ht="20.100000000000001" customHeight="1" x14ac:dyDescent="0.2">
      <c r="G40" s="22"/>
    </row>
  </sheetData>
  <sortState ref="B21:F24">
    <sortCondition descending="1" ref="F21:F24"/>
  </sortState>
  <mergeCells count="24">
    <mergeCell ref="A3:R3"/>
    <mergeCell ref="A4:R4"/>
    <mergeCell ref="A5:F5"/>
    <mergeCell ref="G5:R5"/>
    <mergeCell ref="A6:C6"/>
    <mergeCell ref="D6:E6"/>
    <mergeCell ref="F6:F7"/>
    <mergeCell ref="G6:J6"/>
    <mergeCell ref="K6:K7"/>
    <mergeCell ref="L6:O6"/>
    <mergeCell ref="P6:P7"/>
    <mergeCell ref="Q6:Q7"/>
    <mergeCell ref="R6:R7"/>
    <mergeCell ref="R13:R14"/>
    <mergeCell ref="A13:C13"/>
    <mergeCell ref="D13:E13"/>
    <mergeCell ref="F13:F14"/>
    <mergeCell ref="G13:J13"/>
    <mergeCell ref="K13:K14"/>
    <mergeCell ref="B26:C26"/>
    <mergeCell ref="D26:F26"/>
    <mergeCell ref="L13:O13"/>
    <mergeCell ref="P13:P14"/>
    <mergeCell ref="Q13:Q14"/>
  </mergeCells>
  <conditionalFormatting sqref="T1:T12 T26:T1048576 T19 R20:R24">
    <cfRule type="containsText" dxfId="68" priority="58" operator="containsText" text="ORDENAR">
      <formula>NOT(ISERROR(SEARCH("ORDENAR",R1)))</formula>
    </cfRule>
    <cfRule type="containsText" priority="59" operator="containsText" text="ORDENAR">
      <formula>NOT(ISERROR(SEARCH("ORDENAR",R1)))</formula>
    </cfRule>
  </conditionalFormatting>
  <conditionalFormatting sqref="T13:T17">
    <cfRule type="containsText" dxfId="67" priority="56" operator="containsText" text="ORDENAR">
      <formula>NOT(ISERROR(SEARCH("ORDENAR",T13)))</formula>
    </cfRule>
    <cfRule type="containsText" priority="57" operator="containsText" text="ORDENAR">
      <formula>NOT(ISERROR(SEARCH("ORDENAR",T13)))</formula>
    </cfRule>
  </conditionalFormatting>
  <conditionalFormatting sqref="B1">
    <cfRule type="cellIs" dxfId="66" priority="19" operator="equal">
      <formula>0</formula>
    </cfRule>
    <cfRule type="cellIs" dxfId="65" priority="20" operator="equal">
      <formula>""""""</formula>
    </cfRule>
  </conditionalFormatting>
  <conditionalFormatting sqref="G5">
    <cfRule type="cellIs" dxfId="64" priority="15" operator="equal">
      <formula>0</formula>
    </cfRule>
    <cfRule type="cellIs" dxfId="63" priority="16" operator="equal">
      <formula>""""""</formula>
    </cfRule>
  </conditionalFormatting>
  <conditionalFormatting sqref="A6">
    <cfRule type="cellIs" dxfId="62" priority="13" operator="equal">
      <formula>0</formula>
    </cfRule>
    <cfRule type="cellIs" dxfId="61" priority="14" operator="equal">
      <formula>""""""</formula>
    </cfRule>
  </conditionalFormatting>
  <conditionalFormatting sqref="A13">
    <cfRule type="cellIs" dxfId="60" priority="11" operator="equal">
      <formula>0</formula>
    </cfRule>
    <cfRule type="cellIs" dxfId="59" priority="12" operator="equal">
      <formula>""""""</formula>
    </cfRule>
  </conditionalFormatting>
  <conditionalFormatting sqref="T18">
    <cfRule type="containsText" dxfId="58" priority="3" operator="containsText" text="ORDENAR">
      <formula>NOT(ISERROR(SEARCH("ORDENAR",T18)))</formula>
    </cfRule>
    <cfRule type="containsText" priority="4" operator="containsText" text="ORDENAR">
      <formula>NOT(ISERROR(SEARCH("ORDENAR",T18)))</formula>
    </cfRule>
  </conditionalFormatting>
  <conditionalFormatting sqref="T25">
    <cfRule type="containsText" dxfId="57" priority="1" operator="containsText" text="ORDENAR">
      <formula>NOT(ISERROR(SEARCH("ORDENAR",T25)))</formula>
    </cfRule>
    <cfRule type="containsText" priority="2" operator="containsText" text="ORDENAR">
      <formula>NOT(ISERROR(SEARCH("ORDENAR",T25)))</formula>
    </cfRule>
  </conditionalFormatting>
  <pageMargins left="0" right="0" top="0.39370078740157483" bottom="0" header="0" footer="0"/>
  <pageSetup paperSize="9" scale="8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37"/>
  <sheetViews>
    <sheetView showGridLines="0" zoomScale="80" zoomScaleNormal="80" workbookViewId="0">
      <pane ySplit="5" topLeftCell="A12" activePane="bottomLeft" state="frozen"/>
      <selection activeCell="A19" sqref="A19"/>
      <selection pane="bottomLeft" activeCell="C14" sqref="C14"/>
    </sheetView>
  </sheetViews>
  <sheetFormatPr baseColWidth="10" defaultColWidth="14.83203125" defaultRowHeight="20.100000000000001" customHeight="1" outlineLevelRow="1" outlineLevelCol="1" x14ac:dyDescent="0.2"/>
  <cols>
    <col min="1" max="1" width="8.6640625" style="2" bestFit="1" customWidth="1"/>
    <col min="2" max="2" width="32.1640625" style="2" customWidth="1"/>
    <col min="3" max="3" width="20.33203125" style="2" customWidth="1"/>
    <col min="4" max="5" width="12.33203125" style="15" customWidth="1"/>
    <col min="6" max="6" width="12.83203125" style="15" customWidth="1"/>
    <col min="7" max="10" width="12.33203125" style="15" customWidth="1" outlineLevel="1"/>
    <col min="11" max="11" width="11.83203125" style="15" customWidth="1"/>
    <col min="12" max="15" width="12.33203125" style="15" customWidth="1" outlineLevel="1"/>
    <col min="16" max="16" width="11.83203125" style="15" customWidth="1"/>
    <col min="17" max="17" width="7" style="15" customWidth="1"/>
    <col min="18" max="18" width="9.5" style="15" bestFit="1" customWidth="1"/>
    <col min="19" max="19" width="5.83203125" style="2" bestFit="1" customWidth="1"/>
    <col min="20" max="20" width="7.6640625" style="2" bestFit="1" customWidth="1"/>
    <col min="21" max="16384" width="14.83203125" style="2"/>
  </cols>
  <sheetData>
    <row r="1" spans="1:23" ht="20.100000000000001" customHeight="1" outlineLevel="1" x14ac:dyDescent="0.2">
      <c r="A1" s="26" t="s">
        <v>0</v>
      </c>
      <c r="B1" s="28" t="s">
        <v>34</v>
      </c>
      <c r="C1" s="1" t="str">
        <f>+IF(B1="C","Total ejecución en base 15","Total ejecución en base 10")</f>
        <v>Total ejecución en base 10</v>
      </c>
    </row>
    <row r="2" spans="1:23" ht="7.15" customHeight="1" x14ac:dyDescent="0.2"/>
    <row r="3" spans="1:23" ht="12.75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3" ht="12.75" x14ac:dyDescent="0.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3" ht="12.75" x14ac:dyDescent="0.2">
      <c r="A5" s="56" t="s">
        <v>2</v>
      </c>
      <c r="B5" s="57"/>
      <c r="C5" s="57"/>
      <c r="D5" s="57"/>
      <c r="E5" s="57"/>
      <c r="F5" s="57"/>
      <c r="G5" s="50" t="s">
        <v>43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23" s="3" customFormat="1" ht="12.75" x14ac:dyDescent="0.2">
      <c r="A6" s="50" t="s">
        <v>42</v>
      </c>
      <c r="B6" s="51"/>
      <c r="C6" s="52"/>
      <c r="D6" s="58" t="s">
        <v>3</v>
      </c>
      <c r="E6" s="59"/>
      <c r="F6" s="60" t="s">
        <v>4</v>
      </c>
      <c r="G6" s="42" t="s">
        <v>19</v>
      </c>
      <c r="H6" s="43"/>
      <c r="I6" s="43"/>
      <c r="J6" s="43"/>
      <c r="K6" s="60" t="s">
        <v>5</v>
      </c>
      <c r="L6" s="42" t="s">
        <v>31</v>
      </c>
      <c r="M6" s="43"/>
      <c r="N6" s="43"/>
      <c r="O6" s="43"/>
      <c r="P6" s="60" t="s">
        <v>6</v>
      </c>
      <c r="Q6" s="61" t="s">
        <v>7</v>
      </c>
      <c r="R6" s="62" t="s">
        <v>8</v>
      </c>
    </row>
    <row r="7" spans="1:23" s="3" customFormat="1" ht="19.5" customHeight="1" x14ac:dyDescent="0.2">
      <c r="A7" s="4" t="s">
        <v>9</v>
      </c>
      <c r="B7" s="5" t="s">
        <v>10</v>
      </c>
      <c r="C7" s="5" t="s">
        <v>11</v>
      </c>
      <c r="D7" s="16" t="s">
        <v>12</v>
      </c>
      <c r="E7" s="17" t="s">
        <v>13</v>
      </c>
      <c r="F7" s="45"/>
      <c r="G7" s="17" t="s">
        <v>20</v>
      </c>
      <c r="H7" s="17" t="s">
        <v>21</v>
      </c>
      <c r="I7" s="17" t="s">
        <v>22</v>
      </c>
      <c r="J7" s="17" t="s">
        <v>23</v>
      </c>
      <c r="K7" s="45"/>
      <c r="L7" s="17" t="s">
        <v>14</v>
      </c>
      <c r="M7" s="17" t="s">
        <v>15</v>
      </c>
      <c r="N7" s="17" t="s">
        <v>16</v>
      </c>
      <c r="O7" s="17" t="s">
        <v>17</v>
      </c>
      <c r="P7" s="45"/>
      <c r="Q7" s="47"/>
      <c r="R7" s="49"/>
      <c r="S7" s="3" t="s">
        <v>30</v>
      </c>
      <c r="T7" s="3" t="s">
        <v>29</v>
      </c>
    </row>
    <row r="8" spans="1:23" ht="63.75" x14ac:dyDescent="0.2">
      <c r="A8" s="6">
        <v>1</v>
      </c>
      <c r="B8" s="34" t="s">
        <v>44</v>
      </c>
      <c r="C8" s="8" t="s">
        <v>33</v>
      </c>
      <c r="D8" s="18">
        <v>2.2999999999999998</v>
      </c>
      <c r="E8" s="19">
        <v>4.2</v>
      </c>
      <c r="F8" s="20">
        <f>(D8+E8)</f>
        <v>6.5</v>
      </c>
      <c r="G8" s="19">
        <v>3.2</v>
      </c>
      <c r="H8" s="19">
        <v>3.8</v>
      </c>
      <c r="I8" s="19">
        <v>4.0999999999999996</v>
      </c>
      <c r="J8" s="19">
        <v>2.8</v>
      </c>
      <c r="K8" s="20">
        <f t="shared" ref="K8:K10" si="0">IF(COUNT(G8:J8)=3,IF((IF($B$1="C",15,10)-(AVERAGE(G8:J8)))&lt;0,0,(IF($B$1="C",15,10)-(AVERAGE(G8:J8)))),IF((IF($B$1="C",15,10)-(MEDIAN(G8:J8)))&lt;0,0,(IF($B$1="C",15,10)-(MEDIAN(G8:J8)))))</f>
        <v>6.5</v>
      </c>
      <c r="L8" s="19">
        <v>5</v>
      </c>
      <c r="M8" s="19">
        <v>5.5</v>
      </c>
      <c r="N8" s="19">
        <v>3.9</v>
      </c>
      <c r="O8" s="19">
        <v>5.0999999999999996</v>
      </c>
      <c r="P8" s="20">
        <f t="shared" ref="P8:P10" si="1">IF(COUNT(L8:O8)=3,IF((IF($B$1="C",15,10)-(AVERAGE(L8:O8)))&lt;0,0,(IF($B$1="C",15,10)-(AVERAGE(L8:O8)))),IF((IF($B$1="C",15,10)-(MEDIAN(L8:O8)))&lt;0,0,(IF($B$1="C",15,10)-(MEDIAN(L8:O8)))))</f>
        <v>4.95</v>
      </c>
      <c r="Q8" s="19"/>
      <c r="R8" s="20">
        <f t="shared" ref="R8:R10" si="2">IF((F8+K8+P8-Q8)&lt;0,"0",(F8+K8+P8-Q8))</f>
        <v>17.95</v>
      </c>
      <c r="S8" s="25">
        <f>+SUM(D8:E8)+10-MEDIAN(G8:J8)+10-MEDIAN(L8:O8)-Q8-R8</f>
        <v>0</v>
      </c>
      <c r="T8" s="2" t="str">
        <f>+IFERROR(IF(R8&lt;R9,"ORDENAR",""),"")</f>
        <v/>
      </c>
      <c r="V8" s="25"/>
      <c r="W8" s="25"/>
    </row>
    <row r="9" spans="1:23" ht="76.5" x14ac:dyDescent="0.2">
      <c r="A9" s="6">
        <v>2</v>
      </c>
      <c r="B9" s="34" t="s">
        <v>45</v>
      </c>
      <c r="C9" s="8" t="s">
        <v>46</v>
      </c>
      <c r="D9" s="18">
        <v>1.8</v>
      </c>
      <c r="E9" s="19">
        <v>3.3</v>
      </c>
      <c r="F9" s="20">
        <f t="shared" ref="F9:F10" si="3">(D9+E9)</f>
        <v>5.0999999999999996</v>
      </c>
      <c r="G9" s="19">
        <v>4</v>
      </c>
      <c r="H9" s="19">
        <v>5.8</v>
      </c>
      <c r="I9" s="19">
        <v>3</v>
      </c>
      <c r="J9" s="19">
        <v>4.5999999999999996</v>
      </c>
      <c r="K9" s="20">
        <f t="shared" si="0"/>
        <v>5.7</v>
      </c>
      <c r="L9" s="19">
        <v>5</v>
      </c>
      <c r="M9" s="19">
        <v>5.3</v>
      </c>
      <c r="N9" s="19">
        <v>5.7</v>
      </c>
      <c r="O9" s="19">
        <v>4.2</v>
      </c>
      <c r="P9" s="20">
        <f t="shared" si="1"/>
        <v>4.8499999999999996</v>
      </c>
      <c r="Q9" s="19"/>
      <c r="R9" s="20">
        <f t="shared" si="2"/>
        <v>15.65</v>
      </c>
      <c r="S9" s="25">
        <f t="shared" ref="S9:S10" si="4">+SUM(D9:E9)+10-MEDIAN(G9:J9)+10-MEDIAN(L9:O9)-Q9-R9</f>
        <v>0</v>
      </c>
      <c r="T9" s="2" t="str">
        <f t="shared" ref="T9" si="5">+IFERROR(IF(R9&lt;R10,"ORDENAR",""),"")</f>
        <v/>
      </c>
      <c r="V9" s="25"/>
      <c r="W9" s="25"/>
    </row>
    <row r="10" spans="1:23" ht="76.5" x14ac:dyDescent="0.2">
      <c r="A10" s="6">
        <v>3</v>
      </c>
      <c r="B10" s="34" t="s">
        <v>48</v>
      </c>
      <c r="C10" s="8" t="s">
        <v>47</v>
      </c>
      <c r="D10" s="18">
        <v>2.2000000000000002</v>
      </c>
      <c r="E10" s="19">
        <v>3.7</v>
      </c>
      <c r="F10" s="20">
        <f t="shared" si="3"/>
        <v>5.9</v>
      </c>
      <c r="G10" s="19">
        <v>3.7</v>
      </c>
      <c r="H10" s="19">
        <v>3.8</v>
      </c>
      <c r="I10" s="19">
        <v>4.5</v>
      </c>
      <c r="J10" s="19">
        <v>4.4000000000000004</v>
      </c>
      <c r="K10" s="20">
        <f t="shared" si="0"/>
        <v>5.9</v>
      </c>
      <c r="L10" s="19">
        <v>7.6</v>
      </c>
      <c r="M10" s="19">
        <v>7.9</v>
      </c>
      <c r="N10" s="19">
        <v>7.6</v>
      </c>
      <c r="O10" s="19">
        <v>7.9</v>
      </c>
      <c r="P10" s="20">
        <f t="shared" si="1"/>
        <v>2.25</v>
      </c>
      <c r="Q10" s="19">
        <v>0.3</v>
      </c>
      <c r="R10" s="20">
        <f t="shared" si="2"/>
        <v>13.75</v>
      </c>
      <c r="S10" s="25">
        <f t="shared" si="4"/>
        <v>0</v>
      </c>
      <c r="T10" s="2" t="str">
        <f>+IFERROR(IF(R10&lt;#REF!,"ORDENAR",""),"")</f>
        <v/>
      </c>
    </row>
    <row r="11" spans="1:23" ht="12.75" x14ac:dyDescent="0.2">
      <c r="A11" s="9"/>
      <c r="B11" s="10"/>
      <c r="C11" s="1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3" s="3" customFormat="1" ht="13.9" customHeight="1" x14ac:dyDescent="0.2">
      <c r="A12" s="50" t="s">
        <v>50</v>
      </c>
      <c r="B12" s="51"/>
      <c r="C12" s="52"/>
      <c r="D12" s="42" t="s">
        <v>3</v>
      </c>
      <c r="E12" s="53"/>
      <c r="F12" s="44" t="s">
        <v>4</v>
      </c>
      <c r="G12" s="42" t="s">
        <v>19</v>
      </c>
      <c r="H12" s="43"/>
      <c r="I12" s="43"/>
      <c r="J12" s="43"/>
      <c r="K12" s="44" t="s">
        <v>5</v>
      </c>
      <c r="L12" s="42" t="s">
        <v>31</v>
      </c>
      <c r="M12" s="43"/>
      <c r="N12" s="43"/>
      <c r="O12" s="43"/>
      <c r="P12" s="44" t="s">
        <v>6</v>
      </c>
      <c r="Q12" s="46" t="s">
        <v>7</v>
      </c>
      <c r="R12" s="48" t="s">
        <v>8</v>
      </c>
    </row>
    <row r="13" spans="1:23" s="3" customFormat="1" ht="19.5" customHeight="1" x14ac:dyDescent="0.2">
      <c r="A13" s="4" t="s">
        <v>9</v>
      </c>
      <c r="B13" s="5" t="s">
        <v>10</v>
      </c>
      <c r="C13" s="5" t="s">
        <v>11</v>
      </c>
      <c r="D13" s="16" t="s">
        <v>12</v>
      </c>
      <c r="E13" s="17" t="s">
        <v>13</v>
      </c>
      <c r="F13" s="45"/>
      <c r="G13" s="17" t="s">
        <v>20</v>
      </c>
      <c r="H13" s="17" t="s">
        <v>21</v>
      </c>
      <c r="I13" s="17" t="s">
        <v>22</v>
      </c>
      <c r="J13" s="17" t="s">
        <v>23</v>
      </c>
      <c r="K13" s="45"/>
      <c r="L13" s="17" t="s">
        <v>14</v>
      </c>
      <c r="M13" s="17" t="s">
        <v>15</v>
      </c>
      <c r="N13" s="17" t="s">
        <v>16</v>
      </c>
      <c r="O13" s="17" t="s">
        <v>17</v>
      </c>
      <c r="P13" s="45"/>
      <c r="Q13" s="47"/>
      <c r="R13" s="49"/>
    </row>
    <row r="14" spans="1:23" ht="63.75" x14ac:dyDescent="0.2">
      <c r="A14" s="6">
        <v>1</v>
      </c>
      <c r="B14" s="34" t="s">
        <v>48</v>
      </c>
      <c r="C14" s="8" t="s">
        <v>47</v>
      </c>
      <c r="D14" s="18">
        <v>3</v>
      </c>
      <c r="E14" s="19">
        <v>4.9000000000000004</v>
      </c>
      <c r="F14" s="20">
        <f>(D14+E14)</f>
        <v>7.9</v>
      </c>
      <c r="G14" s="19">
        <v>3.6</v>
      </c>
      <c r="H14" s="19">
        <v>3.4</v>
      </c>
      <c r="I14" s="19">
        <v>4.4000000000000004</v>
      </c>
      <c r="J14" s="19">
        <v>3.8</v>
      </c>
      <c r="K14" s="20">
        <f>IF(COUNT(G14:J14)=3,IF((IF($B$1="C",15,10)-(AVERAGE(G14:J14)))&lt;0,0,(IF($B$1="C",15,10)-(AVERAGE(G14:J14)))),IF((IF($B$1="C",15,10)-(MEDIAN(G14:J14)))&lt;0,0,(IF($B$1="C",15,10)-(MEDIAN(G14:J14)))))</f>
        <v>6.3</v>
      </c>
      <c r="L14" s="19">
        <v>7</v>
      </c>
      <c r="M14" s="19">
        <v>5.8</v>
      </c>
      <c r="N14" s="19">
        <v>8.3000000000000007</v>
      </c>
      <c r="O14" s="19">
        <v>6.4</v>
      </c>
      <c r="P14" s="20">
        <f>IF(COUNT(L14:O14)=3,IF((IF($B$1="C",15,10)-(AVERAGE(L14:O14)))&lt;0,0,(IF($B$1="C",15,10)-(AVERAGE(L14:O14)))),IF((IF($B$1="C",15,10)-(MEDIAN(L14:O14)))&lt;0,0,(IF($B$1="C",15,10)-(MEDIAN(L14:O14)))))</f>
        <v>3.3</v>
      </c>
      <c r="Q14" s="19">
        <v>0.3</v>
      </c>
      <c r="R14" s="20">
        <f>IF((F14+K14+P14-Q14)&lt;0,"0",(F14+K14+P14-Q14))</f>
        <v>17.2</v>
      </c>
      <c r="S14" s="25">
        <f t="shared" ref="S14:S16" si="6">+IFERROR(F14+K14+P14-Q14-R14,"")</f>
        <v>0</v>
      </c>
      <c r="T14" s="2" t="str">
        <f>+IFERROR(IF(R14&lt;R15,"ORDENAR",""),"")</f>
        <v/>
      </c>
    </row>
    <row r="15" spans="1:23" ht="76.5" x14ac:dyDescent="0.2">
      <c r="A15" s="6">
        <v>2</v>
      </c>
      <c r="B15" s="34" t="s">
        <v>45</v>
      </c>
      <c r="C15" s="8" t="s">
        <v>46</v>
      </c>
      <c r="D15" s="18">
        <v>1.2</v>
      </c>
      <c r="E15" s="19">
        <v>5.0999999999999996</v>
      </c>
      <c r="F15" s="20">
        <f>(D15+E15)</f>
        <v>6.3</v>
      </c>
      <c r="G15" s="19">
        <v>4.3</v>
      </c>
      <c r="H15" s="19">
        <v>3.4</v>
      </c>
      <c r="I15" s="19">
        <v>3.9</v>
      </c>
      <c r="J15" s="19">
        <v>4.5999999999999996</v>
      </c>
      <c r="K15" s="20">
        <f>IF(COUNT(G15:J15)=3,IF((IF($B$1="C",15,10)-(AVERAGE(G15:J15)))&lt;0,0,(IF($B$1="C",15,10)-(AVERAGE(G15:J15)))),IF((IF($B$1="C",15,10)-(MEDIAN(G15:J15)))&lt;0,0,(IF($B$1="C",15,10)-(MEDIAN(G15:J15)))))</f>
        <v>5.9</v>
      </c>
      <c r="L15" s="19">
        <v>6</v>
      </c>
      <c r="M15" s="19">
        <v>5.7</v>
      </c>
      <c r="N15" s="19">
        <v>7.3</v>
      </c>
      <c r="O15" s="19">
        <v>5.5</v>
      </c>
      <c r="P15" s="20">
        <f>IF(COUNT(L15:O15)=3,IF((IF($B$1="C",15,10)-(AVERAGE(L15:O15)))&lt;0,0,(IF($B$1="C",15,10)-(AVERAGE(L15:O15)))),IF((IF($B$1="C",15,10)-(MEDIAN(L15:O15)))&lt;0,0,(IF($B$1="C",15,10)-(MEDIAN(L15:O15)))))</f>
        <v>4.1500000000000004</v>
      </c>
      <c r="Q15" s="19"/>
      <c r="R15" s="20">
        <f>IF((F15+K15+P15-Q15)&lt;0,"0",(F15+K15+P15-Q15))</f>
        <v>16.350000000000001</v>
      </c>
      <c r="S15" s="25">
        <f t="shared" si="6"/>
        <v>0</v>
      </c>
      <c r="T15" s="2" t="str">
        <f t="shared" ref="T15" si="7">+IFERROR(IF(R15&lt;R16,"ORDENAR",""),"")</f>
        <v/>
      </c>
    </row>
    <row r="16" spans="1:23" ht="76.5" x14ac:dyDescent="0.2">
      <c r="A16" s="6">
        <v>3</v>
      </c>
      <c r="B16" s="34" t="s">
        <v>44</v>
      </c>
      <c r="C16" s="8" t="s">
        <v>33</v>
      </c>
      <c r="D16" s="18">
        <v>2.4</v>
      </c>
      <c r="E16" s="19">
        <v>2.8</v>
      </c>
      <c r="F16" s="20">
        <f>(D16+E16)</f>
        <v>5.1999999999999993</v>
      </c>
      <c r="G16" s="19">
        <v>3.4</v>
      </c>
      <c r="H16" s="19">
        <v>3.3</v>
      </c>
      <c r="I16" s="19">
        <v>2.7</v>
      </c>
      <c r="J16" s="19">
        <v>3.2</v>
      </c>
      <c r="K16" s="20">
        <f>IF(COUNT(G16:J16)=3,IF((IF($B$1="C",15,10)-(AVERAGE(G16:J16)))&lt;0,0,(IF($B$1="C",15,10)-(AVERAGE(G16:J16)))),IF((IF($B$1="C",15,10)-(MEDIAN(G16:J16)))&lt;0,0,(IF($B$1="C",15,10)-(MEDIAN(G16:J16)))))</f>
        <v>6.75</v>
      </c>
      <c r="L16" s="19">
        <v>5.3</v>
      </c>
      <c r="M16" s="19">
        <v>8</v>
      </c>
      <c r="N16" s="19">
        <v>7.2</v>
      </c>
      <c r="O16" s="19">
        <v>7.2</v>
      </c>
      <c r="P16" s="20">
        <f>IF(COUNT(L16:O16)=3,IF((IF($B$1="C",15,10)-(AVERAGE(L16:O16)))&lt;0,0,(IF($B$1="C",15,10)-(AVERAGE(L16:O16)))),IF((IF($B$1="C",15,10)-(MEDIAN(L16:O16)))&lt;0,0,(IF($B$1="C",15,10)-(MEDIAN(L16:O16)))))</f>
        <v>2.8</v>
      </c>
      <c r="Q16" s="19">
        <v>0.3</v>
      </c>
      <c r="R16" s="20">
        <f>IF((F16+K16+P16-Q16)&lt;0,"0",(F16+K16+P16-Q16))</f>
        <v>14.45</v>
      </c>
      <c r="S16" s="25">
        <f t="shared" si="6"/>
        <v>0</v>
      </c>
      <c r="T16" s="2" t="str">
        <f>+IFERROR(IF(R16&lt;#REF!,"ORDENAR",""),"")</f>
        <v/>
      </c>
    </row>
    <row r="18" spans="1:18" ht="20.100000000000001" customHeight="1" x14ac:dyDescent="0.2">
      <c r="A18" s="5" t="s">
        <v>9</v>
      </c>
      <c r="B18" s="14" t="s">
        <v>74</v>
      </c>
      <c r="C18" s="14" t="s">
        <v>11</v>
      </c>
      <c r="D18" s="30" t="str">
        <f>+A6</f>
        <v>CUERDA</v>
      </c>
      <c r="E18" s="30" t="str">
        <f>+A12</f>
        <v>PELOTA</v>
      </c>
      <c r="F18" s="30" t="s">
        <v>8</v>
      </c>
      <c r="Q18" s="2"/>
      <c r="R18" s="2"/>
    </row>
    <row r="19" spans="1:18" ht="63.75" x14ac:dyDescent="0.2">
      <c r="A19" s="6">
        <v>1</v>
      </c>
      <c r="B19" s="34" t="s">
        <v>44</v>
      </c>
      <c r="C19" s="8" t="s">
        <v>33</v>
      </c>
      <c r="D19" s="18">
        <f>+SUMIFS($R$8:$R$11,$B$8:$B$11,B19)</f>
        <v>17.95</v>
      </c>
      <c r="E19" s="18">
        <f>+SUMIFS($R$14:$R$17,$B$14:$B$17,B19)</f>
        <v>14.45</v>
      </c>
      <c r="F19" s="20">
        <f>+SUM(D19:E19)</f>
        <v>32.4</v>
      </c>
      <c r="Q19" s="2"/>
      <c r="R19" s="2"/>
    </row>
    <row r="20" spans="1:18" ht="76.5" x14ac:dyDescent="0.2">
      <c r="A20" s="6">
        <v>2</v>
      </c>
      <c r="B20" s="34" t="s">
        <v>45</v>
      </c>
      <c r="C20" s="8" t="s">
        <v>46</v>
      </c>
      <c r="D20" s="18">
        <f>+SUMIFS($R$8:$R$11,$B$8:$B$11,B20)</f>
        <v>15.65</v>
      </c>
      <c r="E20" s="18">
        <f>+SUMIFS($R$14:$R$17,$B$14:$B$17,B20)</f>
        <v>16.350000000000001</v>
      </c>
      <c r="F20" s="20">
        <f>+SUM(D20:E20)</f>
        <v>32</v>
      </c>
      <c r="Q20" s="2"/>
      <c r="R20" s="2"/>
    </row>
    <row r="21" spans="1:18" ht="76.5" x14ac:dyDescent="0.2">
      <c r="A21" s="6">
        <v>3</v>
      </c>
      <c r="B21" s="34" t="s">
        <v>48</v>
      </c>
      <c r="C21" s="8" t="s">
        <v>47</v>
      </c>
      <c r="D21" s="18">
        <f>+SUMIFS($R$8:$R$11,$B$8:$B$11,B21)</f>
        <v>13.75</v>
      </c>
      <c r="E21" s="18">
        <f>+SUMIFS($R$14:$R$17,$B$14:$B$17,B21)</f>
        <v>17.2</v>
      </c>
      <c r="F21" s="20">
        <f>+SUM(D21:E21)</f>
        <v>30.95</v>
      </c>
      <c r="Q21" s="2"/>
      <c r="R21" s="2"/>
    </row>
    <row r="24" spans="1:18" ht="20.100000000000001" customHeight="1" x14ac:dyDescent="0.2">
      <c r="A24" s="33" t="s">
        <v>18</v>
      </c>
      <c r="B24" s="39" t="s">
        <v>87</v>
      </c>
      <c r="C24" s="40"/>
      <c r="D24" s="39" t="s">
        <v>88</v>
      </c>
      <c r="E24" s="40"/>
      <c r="F24" s="41"/>
      <c r="G24" s="22"/>
    </row>
    <row r="25" spans="1:18" ht="20.100000000000001" customHeight="1" x14ac:dyDescent="0.2">
      <c r="A25" s="13" t="s">
        <v>24</v>
      </c>
      <c r="B25" s="35" t="s">
        <v>75</v>
      </c>
      <c r="C25" s="36"/>
      <c r="D25" s="35" t="s">
        <v>83</v>
      </c>
      <c r="E25" s="36"/>
      <c r="F25" s="37"/>
      <c r="G25" s="22"/>
      <c r="H25" s="22"/>
      <c r="I25" s="22"/>
      <c r="J25" s="22"/>
      <c r="K25" s="22"/>
    </row>
    <row r="26" spans="1:18" ht="20.100000000000001" customHeight="1" x14ac:dyDescent="0.2">
      <c r="A26" s="13" t="s">
        <v>25</v>
      </c>
      <c r="B26" s="35" t="s">
        <v>76</v>
      </c>
      <c r="C26" s="36"/>
      <c r="D26" s="35" t="s">
        <v>77</v>
      </c>
      <c r="E26" s="36"/>
      <c r="F26" s="37"/>
      <c r="G26" s="22"/>
      <c r="H26" s="22"/>
      <c r="I26" s="22"/>
      <c r="J26" s="22"/>
      <c r="K26" s="22"/>
    </row>
    <row r="27" spans="1:18" ht="20.100000000000001" customHeight="1" x14ac:dyDescent="0.2">
      <c r="A27" s="13" t="s">
        <v>26</v>
      </c>
      <c r="B27" s="31" t="s">
        <v>77</v>
      </c>
      <c r="C27" s="32"/>
      <c r="D27" s="38" t="s">
        <v>75</v>
      </c>
      <c r="E27" s="23"/>
      <c r="F27" s="24"/>
      <c r="G27" s="22"/>
      <c r="H27" s="22"/>
      <c r="I27" s="22"/>
      <c r="J27" s="22"/>
      <c r="K27" s="22"/>
    </row>
    <row r="28" spans="1:18" ht="20.100000000000001" customHeight="1" x14ac:dyDescent="0.2">
      <c r="A28" s="13" t="s">
        <v>27</v>
      </c>
      <c r="B28" s="35" t="s">
        <v>78</v>
      </c>
      <c r="C28" s="36"/>
      <c r="D28" s="35" t="s">
        <v>78</v>
      </c>
      <c r="E28" s="36"/>
      <c r="F28" s="37"/>
      <c r="G28" s="22"/>
      <c r="H28" s="22"/>
      <c r="I28" s="22"/>
      <c r="J28" s="22"/>
      <c r="K28" s="22"/>
    </row>
    <row r="29" spans="1:18" ht="20.100000000000001" customHeight="1" x14ac:dyDescent="0.2">
      <c r="A29" s="13" t="s">
        <v>20</v>
      </c>
      <c r="B29" s="35" t="s">
        <v>79</v>
      </c>
      <c r="C29" s="36"/>
      <c r="D29" s="35" t="s">
        <v>76</v>
      </c>
      <c r="E29" s="36"/>
      <c r="F29" s="37"/>
      <c r="G29" s="22"/>
      <c r="H29" s="22"/>
      <c r="I29" s="22"/>
      <c r="J29" s="22"/>
      <c r="K29" s="22"/>
    </row>
    <row r="30" spans="1:18" ht="20.100000000000001" customHeight="1" x14ac:dyDescent="0.2">
      <c r="A30" s="13" t="s">
        <v>21</v>
      </c>
      <c r="B30" s="35" t="s">
        <v>89</v>
      </c>
      <c r="C30" s="36"/>
      <c r="D30" s="35" t="s">
        <v>79</v>
      </c>
      <c r="E30" s="36"/>
      <c r="F30" s="37"/>
      <c r="G30" s="22"/>
      <c r="H30" s="22"/>
      <c r="I30" s="22"/>
      <c r="J30" s="22"/>
      <c r="K30" s="22"/>
    </row>
    <row r="31" spans="1:18" ht="20.100000000000001" customHeight="1" x14ac:dyDescent="0.2">
      <c r="A31" s="13" t="s">
        <v>22</v>
      </c>
      <c r="B31" s="35" t="s">
        <v>80</v>
      </c>
      <c r="C31" s="36"/>
      <c r="D31" s="35" t="s">
        <v>84</v>
      </c>
      <c r="E31" s="36"/>
      <c r="F31" s="37"/>
      <c r="G31" s="22"/>
      <c r="H31" s="22"/>
      <c r="I31" s="22"/>
      <c r="J31" s="22"/>
      <c r="K31" s="22"/>
    </row>
    <row r="32" spans="1:18" ht="20.100000000000001" customHeight="1" x14ac:dyDescent="0.2">
      <c r="A32" s="13" t="s">
        <v>23</v>
      </c>
      <c r="B32" s="35" t="s">
        <v>81</v>
      </c>
      <c r="C32" s="36"/>
      <c r="D32" s="35" t="s">
        <v>81</v>
      </c>
      <c r="E32" s="36"/>
      <c r="F32" s="37"/>
      <c r="G32" s="22"/>
      <c r="H32" s="22"/>
      <c r="I32" s="22"/>
      <c r="J32" s="22"/>
      <c r="K32" s="22"/>
    </row>
    <row r="33" spans="1:23" ht="20.100000000000001" customHeight="1" x14ac:dyDescent="0.2">
      <c r="A33" s="13" t="s">
        <v>14</v>
      </c>
      <c r="B33" s="35" t="s">
        <v>82</v>
      </c>
      <c r="C33" s="36"/>
      <c r="D33" s="35" t="s">
        <v>80</v>
      </c>
      <c r="E33" s="36"/>
      <c r="F33" s="37"/>
      <c r="G33" s="22"/>
      <c r="H33" s="22"/>
      <c r="I33" s="22"/>
      <c r="J33" s="22"/>
      <c r="K33" s="22"/>
    </row>
    <row r="34" spans="1:23" ht="20.100000000000001" customHeight="1" x14ac:dyDescent="0.2">
      <c r="A34" s="13" t="s">
        <v>15</v>
      </c>
      <c r="B34" s="35" t="s">
        <v>83</v>
      </c>
      <c r="C34" s="36"/>
      <c r="D34" s="35" t="s">
        <v>89</v>
      </c>
      <c r="E34" s="36"/>
      <c r="F34" s="37"/>
      <c r="G34" s="22"/>
      <c r="H34" s="22"/>
      <c r="I34" s="22"/>
      <c r="J34" s="22"/>
      <c r="K34" s="22"/>
    </row>
    <row r="35" spans="1:23" ht="20.100000000000001" customHeight="1" x14ac:dyDescent="0.2">
      <c r="A35" s="13" t="s">
        <v>16</v>
      </c>
      <c r="B35" s="35" t="s">
        <v>84</v>
      </c>
      <c r="C35" s="36"/>
      <c r="D35" s="35" t="s">
        <v>82</v>
      </c>
      <c r="E35" s="36"/>
      <c r="F35" s="37"/>
      <c r="G35" s="22"/>
      <c r="H35" s="22"/>
      <c r="I35" s="22"/>
      <c r="J35" s="22"/>
      <c r="K35" s="22"/>
    </row>
    <row r="36" spans="1:23" ht="20.100000000000001" customHeight="1" x14ac:dyDescent="0.2">
      <c r="A36" s="13" t="s">
        <v>17</v>
      </c>
      <c r="B36" s="35" t="s">
        <v>85</v>
      </c>
      <c r="C36" s="36"/>
      <c r="D36" s="35" t="s">
        <v>85</v>
      </c>
      <c r="E36" s="36"/>
      <c r="F36" s="37"/>
      <c r="G36" s="22"/>
    </row>
    <row r="37" spans="1:23" s="15" customFormat="1" ht="20.100000000000001" customHeight="1" x14ac:dyDescent="0.2">
      <c r="A37" s="13" t="s">
        <v>28</v>
      </c>
      <c r="B37" s="35" t="s">
        <v>86</v>
      </c>
      <c r="C37" s="36"/>
      <c r="D37" s="35" t="s">
        <v>86</v>
      </c>
      <c r="E37" s="36"/>
      <c r="F37" s="37"/>
      <c r="G37" s="22"/>
      <c r="S37" s="2"/>
      <c r="T37" s="2"/>
      <c r="U37" s="2"/>
      <c r="V37" s="2"/>
      <c r="W37" s="2"/>
    </row>
  </sheetData>
  <sortState ref="B19:F21">
    <sortCondition descending="1" ref="F19:F21"/>
  </sortState>
  <mergeCells count="24">
    <mergeCell ref="L12:O12"/>
    <mergeCell ref="P12:P13"/>
    <mergeCell ref="Q12:Q13"/>
    <mergeCell ref="R12:R13"/>
    <mergeCell ref="B24:C24"/>
    <mergeCell ref="D24:F24"/>
    <mergeCell ref="A12:C12"/>
    <mergeCell ref="D12:E12"/>
    <mergeCell ref="F12:F13"/>
    <mergeCell ref="G12:J12"/>
    <mergeCell ref="K12:K13"/>
    <mergeCell ref="A3:R3"/>
    <mergeCell ref="A4:R4"/>
    <mergeCell ref="A5:F5"/>
    <mergeCell ref="G5:R5"/>
    <mergeCell ref="A6:C6"/>
    <mergeCell ref="D6:E6"/>
    <mergeCell ref="F6:F7"/>
    <mergeCell ref="G6:J6"/>
    <mergeCell ref="K6:K7"/>
    <mergeCell ref="L6:O6"/>
    <mergeCell ref="P6:P7"/>
    <mergeCell ref="Q6:Q7"/>
    <mergeCell ref="R6:R7"/>
  </mergeCells>
  <conditionalFormatting sqref="T23:T1048576 T1:T11">
    <cfRule type="containsText" dxfId="56" priority="15" operator="containsText" text="ORDENAR">
      <formula>NOT(ISERROR(SEARCH("ORDENAR",T1)))</formula>
    </cfRule>
    <cfRule type="containsText" priority="16" operator="containsText" text="ORDENAR">
      <formula>NOT(ISERROR(SEARCH("ORDENAR",T1)))</formula>
    </cfRule>
  </conditionalFormatting>
  <conditionalFormatting sqref="T12:T16">
    <cfRule type="containsText" dxfId="55" priority="13" operator="containsText" text="ORDENAR">
      <formula>NOT(ISERROR(SEARCH("ORDENAR",T12)))</formula>
    </cfRule>
    <cfRule type="containsText" priority="14" operator="containsText" text="ORDENAR">
      <formula>NOT(ISERROR(SEARCH("ORDENAR",T12)))</formula>
    </cfRule>
  </conditionalFormatting>
  <conditionalFormatting sqref="B1">
    <cfRule type="cellIs" dxfId="54" priority="11" operator="equal">
      <formula>0</formula>
    </cfRule>
    <cfRule type="cellIs" dxfId="53" priority="12" operator="equal">
      <formula>""""""</formula>
    </cfRule>
  </conditionalFormatting>
  <conditionalFormatting sqref="G5">
    <cfRule type="cellIs" dxfId="52" priority="9" operator="equal">
      <formula>0</formula>
    </cfRule>
    <cfRule type="cellIs" dxfId="51" priority="10" operator="equal">
      <formula>""""""</formula>
    </cfRule>
  </conditionalFormatting>
  <conditionalFormatting sqref="A6">
    <cfRule type="cellIs" dxfId="50" priority="7" operator="equal">
      <formula>0</formula>
    </cfRule>
    <cfRule type="cellIs" dxfId="49" priority="8" operator="equal">
      <formula>""""""</formula>
    </cfRule>
  </conditionalFormatting>
  <conditionalFormatting sqref="A12">
    <cfRule type="cellIs" dxfId="48" priority="5" operator="equal">
      <formula>0</formula>
    </cfRule>
    <cfRule type="cellIs" dxfId="47" priority="6" operator="equal">
      <formula>""""""</formula>
    </cfRule>
  </conditionalFormatting>
  <pageMargins left="0" right="0" top="0.39370078740157483" bottom="0" header="0" footer="0"/>
  <pageSetup paperSize="9" scale="81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ORDENAR" id="{084B6C84-6D9C-4621-8B45-7C55E9CFA6BA}">
            <xm:f>NOT(ISERROR(SEARCH("ORDENAR",'CONJ MAY'!R17)))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4" operator="containsText" text="ORDENAR" id="{1AE39490-0E58-4991-9EDF-30563EC0DC69}">
            <xm:f>NOT(ISERROR(SEARCH("ORDENAR",'CONJ MAY'!R17)))</xm:f>
            <x14:dxf/>
          </x14:cfRule>
          <xm:sqref>T17 R18:R21</xm:sqref>
        </x14:conditionalFormatting>
        <x14:conditionalFormatting xmlns:xm="http://schemas.microsoft.com/office/excel/2006/main">
          <x14:cfRule type="containsText" priority="1" operator="containsText" text="ORDENAR" id="{05471DF6-AE98-4AED-ABC0-6D4FF7400178}">
            <xm:f>NOT(ISERROR(SEARCH("ORDENAR",'CONJ MAY'!T23)))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text="ORDENAR" id="{0ED99B8B-1FE5-4656-A294-2997A45BB653}">
            <xm:f>NOT(ISERROR(SEARCH("ORDENAR",'CONJ MAY'!T23)))</xm:f>
            <x14:dxf/>
          </x14:cfRule>
          <xm:sqref>T22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74"/>
  <sheetViews>
    <sheetView showGridLines="0" zoomScale="80" zoomScaleNormal="80" workbookViewId="0">
      <pane ySplit="5" topLeftCell="A38" activePane="bottomLeft" state="frozen"/>
      <selection activeCell="A19" sqref="A19"/>
      <selection pane="bottomLeft" activeCell="B53" sqref="B53"/>
    </sheetView>
  </sheetViews>
  <sheetFormatPr baseColWidth="10" defaultColWidth="14.83203125" defaultRowHeight="20.100000000000001" customHeight="1" outlineLevelRow="1" outlineLevelCol="1" x14ac:dyDescent="0.2"/>
  <cols>
    <col min="1" max="1" width="8.6640625" style="2" bestFit="1" customWidth="1"/>
    <col min="2" max="2" width="32.1640625" style="2" customWidth="1"/>
    <col min="3" max="3" width="20.33203125" style="2" customWidth="1"/>
    <col min="4" max="5" width="12.33203125" style="15" customWidth="1"/>
    <col min="6" max="6" width="13.5" style="15" customWidth="1"/>
    <col min="7" max="10" width="12.33203125" style="15" customWidth="1" outlineLevel="1"/>
    <col min="11" max="11" width="11.83203125" style="15" customWidth="1"/>
    <col min="12" max="14" width="12.33203125" style="15" customWidth="1" outlineLevel="1"/>
    <col min="15" max="15" width="11.83203125" style="15" customWidth="1"/>
    <col min="16" max="16" width="7" style="15" bestFit="1" customWidth="1"/>
    <col min="17" max="17" width="9.5" style="15" bestFit="1" customWidth="1"/>
    <col min="18" max="18" width="7" style="2" bestFit="1" customWidth="1"/>
    <col min="19" max="19" width="7.6640625" style="2" bestFit="1" customWidth="1"/>
    <col min="20" max="16384" width="14.83203125" style="2"/>
  </cols>
  <sheetData>
    <row r="1" spans="1:22" ht="20.100000000000001" customHeight="1" outlineLevel="1" x14ac:dyDescent="0.2">
      <c r="A1" s="26" t="s">
        <v>0</v>
      </c>
      <c r="B1" s="28" t="s">
        <v>34</v>
      </c>
      <c r="C1" s="1" t="str">
        <f>+IF(B1="C","Total ejecución en base 15","Total ejecución en base 10")</f>
        <v>Total ejecución en base 10</v>
      </c>
    </row>
    <row r="2" spans="1:22" ht="7.15" customHeight="1" x14ac:dyDescent="0.2"/>
    <row r="3" spans="1:22" ht="12.75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2.75" x14ac:dyDescent="0.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22" ht="12.75" x14ac:dyDescent="0.2">
      <c r="A5" s="56" t="s">
        <v>2</v>
      </c>
      <c r="B5" s="57"/>
      <c r="C5" s="57"/>
      <c r="D5" s="57"/>
      <c r="E5" s="57"/>
      <c r="F5" s="57"/>
      <c r="G5" s="50" t="s">
        <v>49</v>
      </c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22" s="3" customFormat="1" ht="12.75" x14ac:dyDescent="0.2">
      <c r="A6" s="50" t="s">
        <v>36</v>
      </c>
      <c r="B6" s="51"/>
      <c r="C6" s="52"/>
      <c r="D6" s="58" t="s">
        <v>3</v>
      </c>
      <c r="E6" s="59"/>
      <c r="F6" s="60" t="s">
        <v>4</v>
      </c>
      <c r="G6" s="42" t="s">
        <v>19</v>
      </c>
      <c r="H6" s="43"/>
      <c r="I6" s="43"/>
      <c r="J6" s="43"/>
      <c r="K6" s="60" t="s">
        <v>5</v>
      </c>
      <c r="L6" s="42" t="s">
        <v>31</v>
      </c>
      <c r="M6" s="43"/>
      <c r="N6" s="43"/>
      <c r="O6" s="60" t="s">
        <v>6</v>
      </c>
      <c r="P6" s="61" t="s">
        <v>7</v>
      </c>
      <c r="Q6" s="62" t="s">
        <v>8</v>
      </c>
    </row>
    <row r="7" spans="1:22" s="3" customFormat="1" ht="19.5" customHeight="1" x14ac:dyDescent="0.2">
      <c r="A7" s="4" t="s">
        <v>9</v>
      </c>
      <c r="B7" s="5" t="s">
        <v>10</v>
      </c>
      <c r="C7" s="5" t="s">
        <v>11</v>
      </c>
      <c r="D7" s="16" t="s">
        <v>12</v>
      </c>
      <c r="E7" s="17" t="s">
        <v>13</v>
      </c>
      <c r="F7" s="45"/>
      <c r="G7" s="17" t="s">
        <v>20</v>
      </c>
      <c r="H7" s="17" t="s">
        <v>21</v>
      </c>
      <c r="I7" s="17" t="s">
        <v>22</v>
      </c>
      <c r="J7" s="17" t="s">
        <v>23</v>
      </c>
      <c r="K7" s="45"/>
      <c r="L7" s="17" t="s">
        <v>14</v>
      </c>
      <c r="M7" s="17" t="s">
        <v>15</v>
      </c>
      <c r="N7" s="17" t="s">
        <v>16</v>
      </c>
      <c r="O7" s="45"/>
      <c r="P7" s="47"/>
      <c r="Q7" s="49"/>
      <c r="R7" s="3" t="s">
        <v>30</v>
      </c>
      <c r="S7" s="3" t="s">
        <v>29</v>
      </c>
    </row>
    <row r="8" spans="1:22" ht="12.75" x14ac:dyDescent="0.2">
      <c r="A8" s="6">
        <v>1</v>
      </c>
      <c r="B8" s="7" t="s">
        <v>59</v>
      </c>
      <c r="C8" s="8" t="s">
        <v>52</v>
      </c>
      <c r="D8" s="18">
        <v>6.1</v>
      </c>
      <c r="E8" s="19">
        <v>3.5</v>
      </c>
      <c r="F8" s="20">
        <f t="shared" ref="F8:F15" si="0">(D8+E8)</f>
        <v>9.6</v>
      </c>
      <c r="G8" s="19">
        <v>2.5</v>
      </c>
      <c r="H8" s="19">
        <v>2.4</v>
      </c>
      <c r="I8" s="19">
        <v>2.1</v>
      </c>
      <c r="J8" s="19">
        <v>2</v>
      </c>
      <c r="K8" s="20">
        <f t="shared" ref="K8:K15" si="1">IF(COUNT(G8:J8)=3,IF((IF($B$1="C",15,10)-(AVERAGE(G8:J8)))&lt;0,0,(IF($B$1="C",15,10)-(AVERAGE(G8:J8)))),IF((IF($B$1="C",15,10)-(MEDIAN(G8:J8)))&lt;0,0,(IF($B$1="C",15,10)-(MEDIAN(G8:J8)))))</f>
        <v>7.75</v>
      </c>
      <c r="L8" s="19">
        <v>3.8</v>
      </c>
      <c r="M8" s="19">
        <v>3.5</v>
      </c>
      <c r="N8" s="19">
        <v>3.2</v>
      </c>
      <c r="O8" s="20">
        <f t="shared" ref="O8:O15" si="2">IF(COUNT(L8:N8)=3,IF((IF($B$1="C",15,10)-(AVERAGE(L8:N8)))&lt;0,0,(IF($B$1="C",15,10)-(AVERAGE(L8:N8)))),IF((IF($B$1="C",15,10)-(MEDIAN(L8:N8)))&lt;0,0,(IF($B$1="C",15,10)-(MEDIAN(L8:N8)))))</f>
        <v>6.5</v>
      </c>
      <c r="P8" s="19"/>
      <c r="Q8" s="20">
        <f t="shared" ref="Q8:Q15" si="3">IF((F8+K8+O8-P8)&lt;0,"0",(F8+K8+O8-P8))</f>
        <v>23.85</v>
      </c>
      <c r="R8" s="25">
        <f>+SUM(D8:E8)+10-MEDIAN(G8:J8)+10-AVERAGE(L8:N8)-P8-Q8</f>
        <v>0</v>
      </c>
      <c r="S8" s="2" t="str">
        <f>+IFERROR(IF(Q8&lt;Q9,"ORDENAR",""),"")</f>
        <v/>
      </c>
      <c r="U8" s="25"/>
      <c r="V8" s="25"/>
    </row>
    <row r="9" spans="1:22" ht="12.75" x14ac:dyDescent="0.2">
      <c r="A9" s="6">
        <v>2</v>
      </c>
      <c r="B9" s="7" t="s">
        <v>57</v>
      </c>
      <c r="C9" s="8" t="s">
        <v>38</v>
      </c>
      <c r="D9" s="18">
        <v>4.2</v>
      </c>
      <c r="E9" s="19">
        <v>3.7</v>
      </c>
      <c r="F9" s="20">
        <f t="shared" si="0"/>
        <v>7.9</v>
      </c>
      <c r="G9" s="19">
        <v>2.9</v>
      </c>
      <c r="H9" s="19">
        <v>2.5</v>
      </c>
      <c r="I9" s="19">
        <v>2.5</v>
      </c>
      <c r="J9" s="19">
        <v>2.2000000000000002</v>
      </c>
      <c r="K9" s="20">
        <f t="shared" si="1"/>
        <v>7.5</v>
      </c>
      <c r="L9" s="19">
        <v>2.9</v>
      </c>
      <c r="M9" s="19">
        <v>3.3</v>
      </c>
      <c r="N9" s="19">
        <v>2.9</v>
      </c>
      <c r="O9" s="20">
        <f t="shared" si="2"/>
        <v>6.9666666666666668</v>
      </c>
      <c r="P9" s="19"/>
      <c r="Q9" s="20">
        <f t="shared" si="3"/>
        <v>22.366666666666667</v>
      </c>
      <c r="R9" s="25">
        <f t="shared" ref="R9:R15" si="4">+SUM(D9:E9)+10-MEDIAN(G9:J9)+10-AVERAGE(L9:N9)-P9-Q9</f>
        <v>0</v>
      </c>
      <c r="S9" s="2" t="str">
        <f t="shared" ref="S9:S10" si="5">+IFERROR(IF(Q9&lt;Q10,"ORDENAR",""),"")</f>
        <v/>
      </c>
      <c r="U9" s="25"/>
      <c r="V9" s="25"/>
    </row>
    <row r="10" spans="1:22" ht="12.75" x14ac:dyDescent="0.2">
      <c r="A10" s="6">
        <v>3</v>
      </c>
      <c r="B10" s="7" t="s">
        <v>55</v>
      </c>
      <c r="C10" s="8" t="s">
        <v>56</v>
      </c>
      <c r="D10" s="18">
        <v>4.5999999999999996</v>
      </c>
      <c r="E10" s="19">
        <v>4</v>
      </c>
      <c r="F10" s="20">
        <f t="shared" si="0"/>
        <v>8.6</v>
      </c>
      <c r="G10" s="19">
        <v>2.2999999999999998</v>
      </c>
      <c r="H10" s="19">
        <v>2.6</v>
      </c>
      <c r="I10" s="19">
        <v>2.1</v>
      </c>
      <c r="J10" s="19">
        <v>2.9</v>
      </c>
      <c r="K10" s="20">
        <f t="shared" si="1"/>
        <v>7.55</v>
      </c>
      <c r="L10" s="19">
        <v>3.8</v>
      </c>
      <c r="M10" s="19">
        <v>3.3</v>
      </c>
      <c r="N10" s="19">
        <v>3.9</v>
      </c>
      <c r="O10" s="20">
        <f t="shared" si="2"/>
        <v>6.3333333333333339</v>
      </c>
      <c r="P10" s="19">
        <v>0.3</v>
      </c>
      <c r="Q10" s="20">
        <f t="shared" si="3"/>
        <v>22.183333333333334</v>
      </c>
      <c r="R10" s="25">
        <f t="shared" si="4"/>
        <v>0</v>
      </c>
      <c r="S10" s="2" t="str">
        <f t="shared" si="5"/>
        <v/>
      </c>
    </row>
    <row r="11" spans="1:22" ht="12.75" x14ac:dyDescent="0.2">
      <c r="A11" s="6">
        <v>4</v>
      </c>
      <c r="B11" s="7" t="s">
        <v>51</v>
      </c>
      <c r="C11" s="8" t="s">
        <v>52</v>
      </c>
      <c r="D11" s="18">
        <v>5.3</v>
      </c>
      <c r="E11" s="19">
        <v>2.6</v>
      </c>
      <c r="F11" s="20">
        <f t="shared" si="0"/>
        <v>7.9</v>
      </c>
      <c r="G11" s="19">
        <v>3.9</v>
      </c>
      <c r="H11" s="19">
        <v>2.7</v>
      </c>
      <c r="I11" s="19">
        <v>2.9</v>
      </c>
      <c r="J11" s="19">
        <v>2.1</v>
      </c>
      <c r="K11" s="20">
        <f t="shared" si="1"/>
        <v>7.2</v>
      </c>
      <c r="L11" s="19">
        <v>3.4</v>
      </c>
      <c r="M11" s="19">
        <v>4</v>
      </c>
      <c r="N11" s="19">
        <v>3.7</v>
      </c>
      <c r="O11" s="20">
        <f t="shared" si="2"/>
        <v>6.2999999999999989</v>
      </c>
      <c r="P11" s="19"/>
      <c r="Q11" s="20">
        <f t="shared" si="3"/>
        <v>21.4</v>
      </c>
      <c r="R11" s="25">
        <f t="shared" si="4"/>
        <v>0</v>
      </c>
      <c r="S11" s="2" t="str">
        <f>+IFERROR(IF(Q11&lt;Q12,"ORDENAR",""),"")</f>
        <v/>
      </c>
    </row>
    <row r="12" spans="1:22" ht="12.75" x14ac:dyDescent="0.2">
      <c r="A12" s="6">
        <v>5</v>
      </c>
      <c r="B12" s="7" t="s">
        <v>53</v>
      </c>
      <c r="C12" s="8" t="s">
        <v>54</v>
      </c>
      <c r="D12" s="18">
        <v>3.9</v>
      </c>
      <c r="E12" s="19">
        <v>3.8</v>
      </c>
      <c r="F12" s="20">
        <f t="shared" si="0"/>
        <v>7.6999999999999993</v>
      </c>
      <c r="G12" s="19">
        <v>3.7</v>
      </c>
      <c r="H12" s="19">
        <v>3</v>
      </c>
      <c r="I12" s="19">
        <v>3.1</v>
      </c>
      <c r="J12" s="19">
        <v>5.3</v>
      </c>
      <c r="K12" s="20">
        <f t="shared" si="1"/>
        <v>6.6</v>
      </c>
      <c r="L12" s="19">
        <v>3.9</v>
      </c>
      <c r="M12" s="19">
        <v>3.6</v>
      </c>
      <c r="N12" s="19">
        <v>3.3</v>
      </c>
      <c r="O12" s="20">
        <f t="shared" si="2"/>
        <v>6.4</v>
      </c>
      <c r="P12" s="19"/>
      <c r="Q12" s="20">
        <f t="shared" si="3"/>
        <v>20.7</v>
      </c>
      <c r="R12" s="25">
        <f t="shared" si="4"/>
        <v>0</v>
      </c>
      <c r="S12" s="2" t="str">
        <f>+IFERROR(IF(Q12&lt;#REF!,"ORDENAR",""),"")</f>
        <v/>
      </c>
    </row>
    <row r="13" spans="1:22" ht="12.75" x14ac:dyDescent="0.2">
      <c r="A13" s="6">
        <v>6</v>
      </c>
      <c r="B13" s="7" t="s">
        <v>58</v>
      </c>
      <c r="C13" s="8" t="s">
        <v>52</v>
      </c>
      <c r="D13" s="18">
        <v>3.1</v>
      </c>
      <c r="E13" s="19">
        <v>2.8</v>
      </c>
      <c r="F13" s="20">
        <f t="shared" si="0"/>
        <v>5.9</v>
      </c>
      <c r="G13" s="19">
        <v>3.9</v>
      </c>
      <c r="H13" s="19">
        <v>3.2</v>
      </c>
      <c r="I13" s="19">
        <v>3.4</v>
      </c>
      <c r="J13" s="19">
        <v>3.6</v>
      </c>
      <c r="K13" s="20">
        <f t="shared" si="1"/>
        <v>6.5</v>
      </c>
      <c r="L13" s="19">
        <v>4.5</v>
      </c>
      <c r="M13" s="19">
        <v>5.0999999999999996</v>
      </c>
      <c r="N13" s="19">
        <v>4.8</v>
      </c>
      <c r="O13" s="20">
        <f t="shared" si="2"/>
        <v>5.2</v>
      </c>
      <c r="P13" s="19"/>
      <c r="Q13" s="20">
        <f t="shared" si="3"/>
        <v>17.600000000000001</v>
      </c>
      <c r="R13" s="25">
        <f t="shared" si="4"/>
        <v>0</v>
      </c>
      <c r="S13" s="2" t="str">
        <f>+IFERROR(IF(Q13&lt;Q14,"ORDENAR",""),"")</f>
        <v/>
      </c>
    </row>
    <row r="14" spans="1:22" ht="12.75" x14ac:dyDescent="0.2">
      <c r="A14" s="6">
        <v>7</v>
      </c>
      <c r="B14" s="7" t="s">
        <v>60</v>
      </c>
      <c r="C14" s="8" t="s">
        <v>39</v>
      </c>
      <c r="D14" s="18">
        <v>2.4</v>
      </c>
      <c r="E14" s="19">
        <v>3.4</v>
      </c>
      <c r="F14" s="20">
        <f t="shared" si="0"/>
        <v>5.8</v>
      </c>
      <c r="G14" s="19">
        <v>3.6</v>
      </c>
      <c r="H14" s="19">
        <v>2.7</v>
      </c>
      <c r="I14" s="19">
        <v>5</v>
      </c>
      <c r="J14" s="19">
        <v>3.7</v>
      </c>
      <c r="K14" s="20">
        <f t="shared" si="1"/>
        <v>6.35</v>
      </c>
      <c r="L14" s="19">
        <v>4.2</v>
      </c>
      <c r="M14" s="19">
        <v>4.7</v>
      </c>
      <c r="N14" s="19">
        <v>4.0999999999999996</v>
      </c>
      <c r="O14" s="20">
        <f t="shared" si="2"/>
        <v>5.666666666666667</v>
      </c>
      <c r="P14" s="19">
        <v>0.3</v>
      </c>
      <c r="Q14" s="20">
        <f t="shared" si="3"/>
        <v>17.516666666666666</v>
      </c>
      <c r="R14" s="25">
        <f t="shared" si="4"/>
        <v>0</v>
      </c>
      <c r="S14" s="2" t="str">
        <f t="shared" ref="S14" si="6">+IFERROR(IF(Q14&lt;Q15,"ORDENAR",""),"")</f>
        <v/>
      </c>
    </row>
    <row r="15" spans="1:22" ht="12.75" x14ac:dyDescent="0.2">
      <c r="A15" s="6">
        <v>8</v>
      </c>
      <c r="B15" s="7" t="s">
        <v>61</v>
      </c>
      <c r="C15" s="8" t="s">
        <v>62</v>
      </c>
      <c r="D15" s="18">
        <v>3.7</v>
      </c>
      <c r="E15" s="19">
        <v>0.5</v>
      </c>
      <c r="F15" s="20">
        <f t="shared" si="0"/>
        <v>4.2</v>
      </c>
      <c r="G15" s="19">
        <v>4.7</v>
      </c>
      <c r="H15" s="19">
        <v>3.6</v>
      </c>
      <c r="I15" s="19">
        <v>5.3</v>
      </c>
      <c r="J15" s="19">
        <v>5.7</v>
      </c>
      <c r="K15" s="20">
        <f t="shared" si="1"/>
        <v>5</v>
      </c>
      <c r="L15" s="19">
        <v>4.8</v>
      </c>
      <c r="M15" s="19">
        <v>5.4</v>
      </c>
      <c r="N15" s="19">
        <v>5.0999999999999996</v>
      </c>
      <c r="O15" s="20">
        <f t="shared" si="2"/>
        <v>4.9000000000000004</v>
      </c>
      <c r="P15" s="19"/>
      <c r="Q15" s="20">
        <f t="shared" si="3"/>
        <v>14.1</v>
      </c>
      <c r="R15" s="25">
        <f t="shared" si="4"/>
        <v>0</v>
      </c>
      <c r="S15" s="2" t="str">
        <f>+IFERROR(IF(Q15&lt;#REF!,"ORDENAR",""),"")</f>
        <v/>
      </c>
    </row>
    <row r="16" spans="1:22" ht="12.75" x14ac:dyDescent="0.2">
      <c r="A16" s="9"/>
      <c r="B16" s="10"/>
      <c r="C16" s="1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22" s="3" customFormat="1" ht="13.9" customHeight="1" x14ac:dyDescent="0.2">
      <c r="A17" s="50" t="s">
        <v>50</v>
      </c>
      <c r="B17" s="51"/>
      <c r="C17" s="52"/>
      <c r="D17" s="42" t="s">
        <v>3</v>
      </c>
      <c r="E17" s="53"/>
      <c r="F17" s="44" t="s">
        <v>4</v>
      </c>
      <c r="G17" s="42" t="s">
        <v>19</v>
      </c>
      <c r="H17" s="43"/>
      <c r="I17" s="43"/>
      <c r="J17" s="43"/>
      <c r="K17" s="44" t="s">
        <v>5</v>
      </c>
      <c r="L17" s="42" t="s">
        <v>31</v>
      </c>
      <c r="M17" s="43"/>
      <c r="N17" s="43"/>
      <c r="O17" s="44" t="s">
        <v>6</v>
      </c>
      <c r="P17" s="46" t="s">
        <v>7</v>
      </c>
      <c r="Q17" s="48" t="s">
        <v>8</v>
      </c>
    </row>
    <row r="18" spans="1:22" s="3" customFormat="1" ht="19.5" customHeight="1" x14ac:dyDescent="0.2">
      <c r="A18" s="4" t="s">
        <v>9</v>
      </c>
      <c r="B18" s="5" t="s">
        <v>10</v>
      </c>
      <c r="C18" s="5" t="s">
        <v>11</v>
      </c>
      <c r="D18" s="16" t="s">
        <v>12</v>
      </c>
      <c r="E18" s="17" t="s">
        <v>13</v>
      </c>
      <c r="F18" s="45"/>
      <c r="G18" s="17" t="s">
        <v>20</v>
      </c>
      <c r="H18" s="17" t="s">
        <v>21</v>
      </c>
      <c r="I18" s="17" t="s">
        <v>22</v>
      </c>
      <c r="J18" s="17" t="s">
        <v>23</v>
      </c>
      <c r="K18" s="45"/>
      <c r="L18" s="17" t="s">
        <v>14</v>
      </c>
      <c r="M18" s="17" t="s">
        <v>15</v>
      </c>
      <c r="N18" s="17" t="s">
        <v>16</v>
      </c>
      <c r="O18" s="45"/>
      <c r="P18" s="47"/>
      <c r="Q18" s="49"/>
    </row>
    <row r="19" spans="1:22" ht="12.75" x14ac:dyDescent="0.2">
      <c r="A19" s="6">
        <v>1</v>
      </c>
      <c r="B19" s="7" t="s">
        <v>59</v>
      </c>
      <c r="C19" s="8" t="s">
        <v>52</v>
      </c>
      <c r="D19" s="18">
        <v>3.2</v>
      </c>
      <c r="E19" s="19">
        <v>5.2</v>
      </c>
      <c r="F19" s="20">
        <f t="shared" ref="F19:F26" si="7">(D19+E19)</f>
        <v>8.4</v>
      </c>
      <c r="G19" s="19">
        <v>2.5</v>
      </c>
      <c r="H19" s="19">
        <v>1.9</v>
      </c>
      <c r="I19" s="19">
        <v>1.8</v>
      </c>
      <c r="J19" s="19">
        <v>2.2000000000000002</v>
      </c>
      <c r="K19" s="20">
        <f t="shared" ref="K19:K26" si="8">IF(COUNT(G19:J19)=3,IF((IF($B$1="C",15,10)-(AVERAGE(G19:J19)))&lt;0,0,(IF($B$1="C",15,10)-(AVERAGE(G19:J19)))),IF((IF($B$1="C",15,10)-(MEDIAN(G19:J19)))&lt;0,0,(IF($B$1="C",15,10)-(MEDIAN(G19:J19)))))</f>
        <v>7.95</v>
      </c>
      <c r="L19" s="19">
        <v>2.7</v>
      </c>
      <c r="M19" s="19">
        <v>2.4</v>
      </c>
      <c r="N19" s="19">
        <v>2.1</v>
      </c>
      <c r="O19" s="20">
        <f t="shared" ref="O19:O26" si="9">IF(COUNT(L19:N19)=3,IF((IF($B$1="C",15,10)-(AVERAGE(L19:N19)))&lt;0,0,(IF($B$1="C",15,10)-(AVERAGE(L19:N19)))),IF((IF($B$1="C",15,10)-(MEDIAN(L19:N19)))&lt;0,0,(IF($B$1="C",15,10)-(MEDIAN(L19:N19)))))</f>
        <v>7.6</v>
      </c>
      <c r="P19" s="19"/>
      <c r="Q19" s="20">
        <f t="shared" ref="Q19:Q26" si="10">IF((F19+K19+O19-P19)&lt;0,"0",(F19+K19+O19-P19))</f>
        <v>23.950000000000003</v>
      </c>
      <c r="R19" s="25">
        <f t="shared" ref="R19:R26" si="11">+SUM(D19:E19)+10-MEDIAN(G19:J19)+10-AVERAGE(L19:N19)-P19-Q19</f>
        <v>0</v>
      </c>
      <c r="S19" s="2" t="str">
        <f>+IFERROR(IF(Q19&lt;Q20,"ORDENAR",""),"")</f>
        <v/>
      </c>
    </row>
    <row r="20" spans="1:22" ht="12.75" x14ac:dyDescent="0.2">
      <c r="A20" s="6">
        <v>2</v>
      </c>
      <c r="B20" s="7" t="s">
        <v>55</v>
      </c>
      <c r="C20" s="8" t="s">
        <v>56</v>
      </c>
      <c r="D20" s="18">
        <v>5.5</v>
      </c>
      <c r="E20" s="19">
        <v>3.1</v>
      </c>
      <c r="F20" s="20">
        <f t="shared" si="7"/>
        <v>8.6</v>
      </c>
      <c r="G20" s="19">
        <v>2.4</v>
      </c>
      <c r="H20" s="19">
        <v>1.3</v>
      </c>
      <c r="I20" s="19">
        <v>2.4</v>
      </c>
      <c r="J20" s="19">
        <v>2.2999999999999998</v>
      </c>
      <c r="K20" s="20">
        <f t="shared" si="8"/>
        <v>7.65</v>
      </c>
      <c r="L20" s="19">
        <v>2.5</v>
      </c>
      <c r="M20" s="19">
        <v>2.7</v>
      </c>
      <c r="N20" s="19">
        <v>2.2999999999999998</v>
      </c>
      <c r="O20" s="20">
        <f t="shared" si="9"/>
        <v>7.5</v>
      </c>
      <c r="P20" s="19"/>
      <c r="Q20" s="20">
        <f t="shared" si="10"/>
        <v>23.75</v>
      </c>
      <c r="R20" s="25">
        <f t="shared" si="11"/>
        <v>0</v>
      </c>
      <c r="S20" s="2" t="str">
        <f t="shared" ref="S20:S22" si="12">+IFERROR(IF(Q20&lt;Q21,"ORDENAR",""),"")</f>
        <v/>
      </c>
    </row>
    <row r="21" spans="1:22" ht="12.75" x14ac:dyDescent="0.2">
      <c r="A21" s="6">
        <v>3</v>
      </c>
      <c r="B21" s="7" t="s">
        <v>57</v>
      </c>
      <c r="C21" s="8" t="s">
        <v>38</v>
      </c>
      <c r="D21" s="18">
        <v>4.2</v>
      </c>
      <c r="E21" s="19">
        <v>4</v>
      </c>
      <c r="F21" s="20">
        <f t="shared" si="7"/>
        <v>8.1999999999999993</v>
      </c>
      <c r="G21" s="19">
        <v>2.4</v>
      </c>
      <c r="H21" s="19">
        <v>2.2999999999999998</v>
      </c>
      <c r="I21" s="19">
        <v>2.2999999999999998</v>
      </c>
      <c r="J21" s="19">
        <v>2.2999999999999998</v>
      </c>
      <c r="K21" s="20">
        <f t="shared" si="8"/>
        <v>7.7</v>
      </c>
      <c r="L21" s="19">
        <v>2.4</v>
      </c>
      <c r="M21" s="19">
        <v>3</v>
      </c>
      <c r="N21" s="19">
        <v>2.6</v>
      </c>
      <c r="O21" s="20">
        <f t="shared" si="9"/>
        <v>7.3333333333333339</v>
      </c>
      <c r="P21" s="19"/>
      <c r="Q21" s="20">
        <f t="shared" si="10"/>
        <v>23.233333333333334</v>
      </c>
      <c r="R21" s="25">
        <f t="shared" si="11"/>
        <v>0</v>
      </c>
      <c r="S21" s="2" t="str">
        <f t="shared" si="12"/>
        <v/>
      </c>
    </row>
    <row r="22" spans="1:22" ht="12.75" x14ac:dyDescent="0.2">
      <c r="A22" s="6">
        <v>4</v>
      </c>
      <c r="B22" s="7" t="s">
        <v>51</v>
      </c>
      <c r="C22" s="8" t="s">
        <v>52</v>
      </c>
      <c r="D22" s="18">
        <v>3.4</v>
      </c>
      <c r="E22" s="19">
        <v>3.7</v>
      </c>
      <c r="F22" s="20">
        <f t="shared" si="7"/>
        <v>7.1</v>
      </c>
      <c r="G22" s="19">
        <v>3.1</v>
      </c>
      <c r="H22" s="19">
        <v>1.8</v>
      </c>
      <c r="I22" s="19">
        <v>2.9</v>
      </c>
      <c r="J22" s="19">
        <v>2.2999999999999998</v>
      </c>
      <c r="K22" s="20">
        <f t="shared" si="8"/>
        <v>7.4</v>
      </c>
      <c r="L22" s="19">
        <v>2.7</v>
      </c>
      <c r="M22" s="19">
        <v>3.3</v>
      </c>
      <c r="N22" s="19">
        <v>2.7</v>
      </c>
      <c r="O22" s="20">
        <f t="shared" si="9"/>
        <v>7.1</v>
      </c>
      <c r="P22" s="19"/>
      <c r="Q22" s="20">
        <f t="shared" si="10"/>
        <v>21.6</v>
      </c>
      <c r="R22" s="25">
        <f t="shared" si="11"/>
        <v>0</v>
      </c>
      <c r="S22" s="2" t="str">
        <f t="shared" si="12"/>
        <v/>
      </c>
    </row>
    <row r="23" spans="1:22" ht="12.75" x14ac:dyDescent="0.2">
      <c r="A23" s="6">
        <v>5</v>
      </c>
      <c r="B23" s="7" t="s">
        <v>53</v>
      </c>
      <c r="C23" s="8" t="s">
        <v>54</v>
      </c>
      <c r="D23" s="18">
        <v>5.3</v>
      </c>
      <c r="E23" s="19">
        <v>2.2999999999999998</v>
      </c>
      <c r="F23" s="20">
        <f t="shared" si="7"/>
        <v>7.6</v>
      </c>
      <c r="G23" s="19">
        <v>3.5</v>
      </c>
      <c r="H23" s="19">
        <v>2.6</v>
      </c>
      <c r="I23" s="19">
        <v>2.7</v>
      </c>
      <c r="J23" s="19">
        <v>3</v>
      </c>
      <c r="K23" s="20">
        <f t="shared" si="8"/>
        <v>7.15</v>
      </c>
      <c r="L23" s="19">
        <v>3.6</v>
      </c>
      <c r="M23" s="19">
        <v>3.9</v>
      </c>
      <c r="N23" s="19">
        <v>3.3</v>
      </c>
      <c r="O23" s="20">
        <f t="shared" si="9"/>
        <v>6.4</v>
      </c>
      <c r="P23" s="19"/>
      <c r="Q23" s="20">
        <f t="shared" si="10"/>
        <v>21.15</v>
      </c>
      <c r="R23" s="25">
        <f t="shared" si="11"/>
        <v>0</v>
      </c>
      <c r="S23" s="2" t="str">
        <f>+IFERROR(IF(Q23&lt;#REF!,"ORDENAR",""),"")</f>
        <v/>
      </c>
    </row>
    <row r="24" spans="1:22" ht="12.75" x14ac:dyDescent="0.2">
      <c r="A24" s="6">
        <v>6</v>
      </c>
      <c r="B24" s="7" t="s">
        <v>58</v>
      </c>
      <c r="C24" s="8" t="s">
        <v>52</v>
      </c>
      <c r="D24" s="18">
        <v>4.0999999999999996</v>
      </c>
      <c r="E24" s="19">
        <v>2</v>
      </c>
      <c r="F24" s="20">
        <f t="shared" si="7"/>
        <v>6.1</v>
      </c>
      <c r="G24" s="19">
        <v>3.6</v>
      </c>
      <c r="H24" s="19">
        <v>3.5</v>
      </c>
      <c r="I24" s="19">
        <v>3.4</v>
      </c>
      <c r="J24" s="19">
        <v>3.7</v>
      </c>
      <c r="K24" s="20">
        <f t="shared" si="8"/>
        <v>6.45</v>
      </c>
      <c r="L24" s="19">
        <v>3.6</v>
      </c>
      <c r="M24" s="19">
        <v>4</v>
      </c>
      <c r="N24" s="19">
        <v>4.0999999999999996</v>
      </c>
      <c r="O24" s="20">
        <f t="shared" si="9"/>
        <v>6.1</v>
      </c>
      <c r="P24" s="19"/>
      <c r="Q24" s="20">
        <f t="shared" si="10"/>
        <v>18.649999999999999</v>
      </c>
      <c r="R24" s="25">
        <f t="shared" si="11"/>
        <v>0</v>
      </c>
      <c r="S24" s="2" t="str">
        <f>+IFERROR(IF(Q24&lt;Q25,"ORDENAR",""),"")</f>
        <v/>
      </c>
    </row>
    <row r="25" spans="1:22" ht="12.75" x14ac:dyDescent="0.2">
      <c r="A25" s="6">
        <v>7</v>
      </c>
      <c r="B25" s="7" t="s">
        <v>60</v>
      </c>
      <c r="C25" s="8" t="s">
        <v>39</v>
      </c>
      <c r="D25" s="18">
        <v>3.1</v>
      </c>
      <c r="E25" s="19">
        <v>2.9</v>
      </c>
      <c r="F25" s="20">
        <f t="shared" si="7"/>
        <v>6</v>
      </c>
      <c r="G25" s="19">
        <v>4.2</v>
      </c>
      <c r="H25" s="19">
        <v>2.9</v>
      </c>
      <c r="I25" s="19">
        <v>3.8</v>
      </c>
      <c r="J25" s="19">
        <v>4.5</v>
      </c>
      <c r="K25" s="20">
        <f t="shared" si="8"/>
        <v>6</v>
      </c>
      <c r="L25" s="19">
        <v>5.9</v>
      </c>
      <c r="M25" s="19">
        <v>5.8</v>
      </c>
      <c r="N25" s="19">
        <v>6.4</v>
      </c>
      <c r="O25" s="20">
        <f t="shared" si="9"/>
        <v>3.9666666666666659</v>
      </c>
      <c r="P25" s="19">
        <v>0.9</v>
      </c>
      <c r="Q25" s="20">
        <f t="shared" si="10"/>
        <v>15.066666666666665</v>
      </c>
      <c r="R25" s="25">
        <f t="shared" si="11"/>
        <v>0</v>
      </c>
      <c r="S25" s="2" t="str">
        <f t="shared" ref="S25" si="13">+IFERROR(IF(Q25&lt;Q26,"ORDENAR",""),"")</f>
        <v/>
      </c>
    </row>
    <row r="26" spans="1:22" ht="12.75" x14ac:dyDescent="0.2">
      <c r="A26" s="6">
        <v>8</v>
      </c>
      <c r="B26" s="7" t="s">
        <v>61</v>
      </c>
      <c r="C26" s="8" t="s">
        <v>62</v>
      </c>
      <c r="D26" s="18">
        <v>2</v>
      </c>
      <c r="E26" s="19">
        <v>1.7</v>
      </c>
      <c r="F26" s="20">
        <f t="shared" si="7"/>
        <v>3.7</v>
      </c>
      <c r="G26" s="19">
        <v>4.7</v>
      </c>
      <c r="H26" s="19">
        <v>4.3</v>
      </c>
      <c r="I26" s="19">
        <v>5.3</v>
      </c>
      <c r="J26" s="19">
        <v>6.3</v>
      </c>
      <c r="K26" s="20">
        <f t="shared" si="8"/>
        <v>5</v>
      </c>
      <c r="L26" s="19">
        <v>6.8</v>
      </c>
      <c r="M26" s="19">
        <v>7</v>
      </c>
      <c r="N26" s="19">
        <v>6.9</v>
      </c>
      <c r="O26" s="20">
        <f t="shared" si="9"/>
        <v>3.0999999999999988</v>
      </c>
      <c r="P26" s="19"/>
      <c r="Q26" s="20">
        <f t="shared" si="10"/>
        <v>11.799999999999997</v>
      </c>
      <c r="R26" s="25">
        <f t="shared" si="11"/>
        <v>0</v>
      </c>
      <c r="S26" s="2" t="str">
        <f>+IFERROR(IF(Q26&lt;#REF!,"ORDENAR",""),"")</f>
        <v/>
      </c>
    </row>
    <row r="27" spans="1:22" ht="12.75" x14ac:dyDescent="0.2">
      <c r="A27" s="9"/>
      <c r="B27" s="10"/>
      <c r="C27" s="1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S27" s="12"/>
    </row>
    <row r="28" spans="1:22" s="3" customFormat="1" ht="12.75" x14ac:dyDescent="0.2">
      <c r="A28" s="50" t="s">
        <v>72</v>
      </c>
      <c r="B28" s="51"/>
      <c r="C28" s="52"/>
      <c r="D28" s="42" t="s">
        <v>3</v>
      </c>
      <c r="E28" s="53"/>
      <c r="F28" s="44" t="s">
        <v>4</v>
      </c>
      <c r="G28" s="42" t="s">
        <v>19</v>
      </c>
      <c r="H28" s="43"/>
      <c r="I28" s="43"/>
      <c r="J28" s="43"/>
      <c r="K28" s="44" t="s">
        <v>5</v>
      </c>
      <c r="L28" s="42" t="s">
        <v>31</v>
      </c>
      <c r="M28" s="43"/>
      <c r="N28" s="43"/>
      <c r="O28" s="44" t="s">
        <v>6</v>
      </c>
      <c r="P28" s="46" t="s">
        <v>7</v>
      </c>
      <c r="Q28" s="48" t="s">
        <v>8</v>
      </c>
    </row>
    <row r="29" spans="1:22" s="3" customFormat="1" ht="19.5" customHeight="1" x14ac:dyDescent="0.2">
      <c r="A29" s="4" t="s">
        <v>9</v>
      </c>
      <c r="B29" s="5" t="s">
        <v>10</v>
      </c>
      <c r="C29" s="5" t="s">
        <v>11</v>
      </c>
      <c r="D29" s="16" t="s">
        <v>12</v>
      </c>
      <c r="E29" s="17" t="s">
        <v>13</v>
      </c>
      <c r="F29" s="45"/>
      <c r="G29" s="17" t="s">
        <v>20</v>
      </c>
      <c r="H29" s="17" t="s">
        <v>21</v>
      </c>
      <c r="I29" s="17" t="s">
        <v>22</v>
      </c>
      <c r="J29" s="17" t="s">
        <v>23</v>
      </c>
      <c r="K29" s="45"/>
      <c r="L29" s="17" t="s">
        <v>14</v>
      </c>
      <c r="M29" s="17" t="s">
        <v>15</v>
      </c>
      <c r="N29" s="17" t="s">
        <v>16</v>
      </c>
      <c r="O29" s="45"/>
      <c r="P29" s="47"/>
      <c r="Q29" s="49"/>
      <c r="R29" s="3" t="s">
        <v>30</v>
      </c>
      <c r="S29" s="3" t="s">
        <v>29</v>
      </c>
    </row>
    <row r="30" spans="1:22" ht="12.75" x14ac:dyDescent="0.2">
      <c r="A30" s="6">
        <v>1</v>
      </c>
      <c r="B30" s="7" t="s">
        <v>55</v>
      </c>
      <c r="C30" s="8" t="s">
        <v>56</v>
      </c>
      <c r="D30" s="18">
        <v>6.1</v>
      </c>
      <c r="E30" s="19">
        <v>4.5</v>
      </c>
      <c r="F30" s="20">
        <f>(D30+E30)</f>
        <v>10.6</v>
      </c>
      <c r="G30" s="19">
        <v>2</v>
      </c>
      <c r="H30" s="19">
        <v>1.6</v>
      </c>
      <c r="I30" s="19">
        <v>2.2999999999999998</v>
      </c>
      <c r="J30" s="19">
        <v>1.8</v>
      </c>
      <c r="K30" s="20">
        <f>IF(COUNT(G30:J30)=3,IF((IF($B$1="C",15,10)-(AVERAGE(G30:J30)))&lt;0,0,(IF($B$1="C",15,10)-(AVERAGE(G30:J30)))),IF((IF($B$1="C",15,10)-(MEDIAN(G30:J30)))&lt;0,0,(IF($B$1="C",15,10)-(MEDIAN(G30:J30)))))</f>
        <v>8.1</v>
      </c>
      <c r="L30" s="19">
        <v>2.2000000000000002</v>
      </c>
      <c r="M30" s="19">
        <v>1.7</v>
      </c>
      <c r="N30" s="19">
        <v>2</v>
      </c>
      <c r="O30" s="20">
        <f>IF(COUNT(L30:N30)=3,IF((IF($B$1="C",15,10)-(AVERAGE(L30:N30)))&lt;0,0,(IF($B$1="C",15,10)-(AVERAGE(L30:N30)))),IF((IF($B$1="C",15,10)-(MEDIAN(L30:N30)))&lt;0,0,(IF($B$1="C",15,10)-(MEDIAN(L30:N30)))))</f>
        <v>8.0333333333333332</v>
      </c>
      <c r="P30" s="19"/>
      <c r="Q30" s="20">
        <f>IF((F30+K30+O30-P30)&lt;0,"0",(F30+K30+O30-P30))</f>
        <v>26.733333333333334</v>
      </c>
      <c r="R30" s="25">
        <f t="shared" ref="R30:R37" si="14">+SUM(D30:E30)+10-MEDIAN(G30:J30)+10-AVERAGE(L30:N30)-P30-Q30</f>
        <v>0</v>
      </c>
      <c r="S30" s="2" t="str">
        <f>+IFERROR(IF(Q30&lt;Q31,"ORDENAR",""),"")</f>
        <v/>
      </c>
      <c r="U30" s="25"/>
      <c r="V30" s="25"/>
    </row>
    <row r="31" spans="1:22" ht="12.75" x14ac:dyDescent="0.2">
      <c r="A31" s="6">
        <v>2</v>
      </c>
      <c r="B31" s="7" t="s">
        <v>51</v>
      </c>
      <c r="C31" s="8" t="s">
        <v>52</v>
      </c>
      <c r="D31" s="18">
        <v>6</v>
      </c>
      <c r="E31" s="19">
        <v>2.4</v>
      </c>
      <c r="F31" s="20">
        <f>(D31+E31)</f>
        <v>8.4</v>
      </c>
      <c r="G31" s="19">
        <v>2.8</v>
      </c>
      <c r="H31" s="19">
        <v>3.2</v>
      </c>
      <c r="I31" s="19">
        <v>2.5</v>
      </c>
      <c r="J31" s="19">
        <v>3.7</v>
      </c>
      <c r="K31" s="20">
        <f>IF(COUNT(G31:J31)=3,IF((IF($B$1="C",15,10)-(AVERAGE(G31:J31)))&lt;0,0,(IF($B$1="C",15,10)-(AVERAGE(G31:J31)))),IF((IF($B$1="C",15,10)-(MEDIAN(G31:J31)))&lt;0,0,(IF($B$1="C",15,10)-(MEDIAN(G31:J31)))))</f>
        <v>7</v>
      </c>
      <c r="L31" s="19">
        <v>2.1</v>
      </c>
      <c r="M31" s="19">
        <v>2.2999999999999998</v>
      </c>
      <c r="N31" s="19">
        <v>2.5</v>
      </c>
      <c r="O31" s="20">
        <f>IF(COUNT(L31:N31)=3,IF((IF($B$1="C",15,10)-(AVERAGE(L31:N31)))&lt;0,0,(IF($B$1="C",15,10)-(AVERAGE(L31:N31)))),IF((IF($B$1="C",15,10)-(MEDIAN(L31:N31)))&lt;0,0,(IF($B$1="C",15,10)-(MEDIAN(L31:N31)))))</f>
        <v>7.6999999999999993</v>
      </c>
      <c r="P31" s="19"/>
      <c r="Q31" s="20">
        <f>IF((F31+K31+O31-P31)&lt;0,"0",(F31+K31+O31-P31))</f>
        <v>23.1</v>
      </c>
      <c r="R31" s="25">
        <f t="shared" si="14"/>
        <v>0</v>
      </c>
      <c r="S31" s="2" t="str">
        <f t="shared" ref="S31:S32" si="15">+IFERROR(IF(Q31&lt;Q32,"ORDENAR",""),"")</f>
        <v/>
      </c>
      <c r="U31" s="25"/>
      <c r="V31" s="25"/>
    </row>
    <row r="32" spans="1:22" ht="12.75" x14ac:dyDescent="0.2">
      <c r="A32" s="6">
        <v>3</v>
      </c>
      <c r="B32" s="7" t="s">
        <v>59</v>
      </c>
      <c r="C32" s="8" t="s">
        <v>52</v>
      </c>
      <c r="D32" s="18">
        <v>5.6</v>
      </c>
      <c r="E32" s="19">
        <v>3.5</v>
      </c>
      <c r="F32" s="20">
        <f>(D32+E32)</f>
        <v>9.1</v>
      </c>
      <c r="G32" s="19">
        <v>2.9</v>
      </c>
      <c r="H32" s="19">
        <v>2.5</v>
      </c>
      <c r="I32" s="19">
        <v>2.6</v>
      </c>
      <c r="J32" s="19">
        <v>3</v>
      </c>
      <c r="K32" s="20">
        <f>IF(COUNT(G32:J32)=3,IF((IF($B$1="C",15,10)-(AVERAGE(G32:J32)))&lt;0,0,(IF($B$1="C",15,10)-(AVERAGE(G32:J32)))),IF((IF($B$1="C",15,10)-(MEDIAN(G32:J32)))&lt;0,0,(IF($B$1="C",15,10)-(MEDIAN(G32:J32)))))</f>
        <v>7.25</v>
      </c>
      <c r="L32" s="19">
        <v>3</v>
      </c>
      <c r="M32" s="19">
        <v>3.6</v>
      </c>
      <c r="N32" s="19">
        <v>3.3</v>
      </c>
      <c r="O32" s="20">
        <f>IF(COUNT(L32:N32)=3,IF((IF($B$1="C",15,10)-(AVERAGE(L32:N32)))&lt;0,0,(IF($B$1="C",15,10)-(AVERAGE(L32:N32)))),IF((IF($B$1="C",15,10)-(MEDIAN(L32:N32)))&lt;0,0,(IF($B$1="C",15,10)-(MEDIAN(L32:N32)))))</f>
        <v>6.7000000000000011</v>
      </c>
      <c r="P32" s="19"/>
      <c r="Q32" s="20">
        <f>IF((F32+K32+O32-P32)&lt;0,"0",(F32+K32+O32-P32))</f>
        <v>23.050000000000004</v>
      </c>
      <c r="R32" s="25">
        <f t="shared" si="14"/>
        <v>0</v>
      </c>
      <c r="S32" s="2" t="str">
        <f t="shared" si="15"/>
        <v/>
      </c>
    </row>
    <row r="33" spans="1:19" ht="12.75" x14ac:dyDescent="0.2">
      <c r="A33" s="6">
        <v>4</v>
      </c>
      <c r="B33" s="7" t="s">
        <v>57</v>
      </c>
      <c r="C33" s="8" t="s">
        <v>38</v>
      </c>
      <c r="D33" s="18">
        <v>4.5999999999999996</v>
      </c>
      <c r="E33" s="19">
        <v>3.5</v>
      </c>
      <c r="F33" s="20">
        <f>(D33+E33)</f>
        <v>8.1</v>
      </c>
      <c r="G33" s="19">
        <v>3.6</v>
      </c>
      <c r="H33" s="19">
        <v>3.4</v>
      </c>
      <c r="I33" s="19">
        <v>3.7</v>
      </c>
      <c r="J33" s="19">
        <v>2.9</v>
      </c>
      <c r="K33" s="20">
        <f>IF(COUNT(G33:J33)=3,IF((IF($B$1="C",15,10)-(AVERAGE(G33:J33)))&lt;0,0,(IF($B$1="C",15,10)-(AVERAGE(G33:J33)))),IF((IF($B$1="C",15,10)-(MEDIAN(G33:J33)))&lt;0,0,(IF($B$1="C",15,10)-(MEDIAN(G33:J33)))))</f>
        <v>6.5</v>
      </c>
      <c r="L33" s="19">
        <v>4.4000000000000004</v>
      </c>
      <c r="M33" s="19">
        <v>3.8</v>
      </c>
      <c r="N33" s="19">
        <v>4.3</v>
      </c>
      <c r="O33" s="20">
        <f>IF(COUNT(L33:N33)=3,IF((IF($B$1="C",15,10)-(AVERAGE(L33:N33)))&lt;0,0,(IF($B$1="C",15,10)-(AVERAGE(L33:N33)))),IF((IF($B$1="C",15,10)-(MEDIAN(L33:N33)))&lt;0,0,(IF($B$1="C",15,10)-(MEDIAN(L33:N33)))))</f>
        <v>5.833333333333333</v>
      </c>
      <c r="P33" s="19"/>
      <c r="Q33" s="20">
        <f>IF((F33+K33+O33-P33)&lt;0,"0",(F33+K33+O33-P33))</f>
        <v>20.433333333333334</v>
      </c>
      <c r="R33" s="25">
        <f t="shared" si="14"/>
        <v>0</v>
      </c>
      <c r="S33" s="2" t="str">
        <f>+IFERROR(IF(Q33&lt;Q34,"ORDENAR",""),"")</f>
        <v/>
      </c>
    </row>
    <row r="34" spans="1:19" ht="12.75" x14ac:dyDescent="0.2">
      <c r="A34" s="6">
        <v>5</v>
      </c>
      <c r="B34" s="7" t="s">
        <v>58</v>
      </c>
      <c r="C34" s="8" t="s">
        <v>52</v>
      </c>
      <c r="D34" s="18">
        <v>4.8</v>
      </c>
      <c r="E34" s="19">
        <v>2.2999999999999998</v>
      </c>
      <c r="F34" s="20">
        <f>(D34+E34)</f>
        <v>7.1</v>
      </c>
      <c r="G34" s="19">
        <v>3.9</v>
      </c>
      <c r="H34" s="19">
        <v>3.7</v>
      </c>
      <c r="I34" s="19">
        <v>4.2</v>
      </c>
      <c r="J34" s="19">
        <v>3.9</v>
      </c>
      <c r="K34" s="20">
        <f>IF(COUNT(G34:J34)=3,IF((IF($B$1="C",15,10)-(AVERAGE(G34:J34)))&lt;0,0,(IF($B$1="C",15,10)-(AVERAGE(G34:J34)))),IF((IF($B$1="C",15,10)-(MEDIAN(G34:J34)))&lt;0,0,(IF($B$1="C",15,10)-(MEDIAN(G34:J34)))))</f>
        <v>6.1</v>
      </c>
      <c r="L34" s="19">
        <v>3.9</v>
      </c>
      <c r="M34" s="19">
        <v>3.8</v>
      </c>
      <c r="N34" s="19">
        <v>4.2</v>
      </c>
      <c r="O34" s="20">
        <f>IF(COUNT(L34:N34)=3,IF((IF($B$1="C",15,10)-(AVERAGE(L34:N34)))&lt;0,0,(IF($B$1="C",15,10)-(AVERAGE(L34:N34)))),IF((IF($B$1="C",15,10)-(MEDIAN(L34:N34)))&lt;0,0,(IF($B$1="C",15,10)-(MEDIAN(L34:N34)))))</f>
        <v>6.0333333333333332</v>
      </c>
      <c r="P34" s="19"/>
      <c r="Q34" s="20">
        <f>IF((F34+K34+O34-P34)&lt;0,"0",(F34+K34+O34-P34))</f>
        <v>19.233333333333334</v>
      </c>
      <c r="R34" s="25">
        <f t="shared" si="14"/>
        <v>0</v>
      </c>
      <c r="S34" s="2" t="str">
        <f>+IFERROR(IF(Q34&lt;#REF!,"ORDENAR",""),"")</f>
        <v/>
      </c>
    </row>
    <row r="35" spans="1:19" ht="12.75" x14ac:dyDescent="0.2">
      <c r="A35" s="6">
        <v>6</v>
      </c>
      <c r="B35" s="7" t="s">
        <v>60</v>
      </c>
      <c r="C35" s="8" t="s">
        <v>39</v>
      </c>
      <c r="D35" s="18">
        <v>3.6</v>
      </c>
      <c r="E35" s="19">
        <v>2.6</v>
      </c>
      <c r="F35" s="20">
        <f>(D35+E35)</f>
        <v>6.2</v>
      </c>
      <c r="G35" s="19">
        <v>3.2</v>
      </c>
      <c r="H35" s="19">
        <v>3.5</v>
      </c>
      <c r="I35" s="19">
        <v>4.5</v>
      </c>
      <c r="J35" s="19">
        <v>3.7</v>
      </c>
      <c r="K35" s="20">
        <f>IF(COUNT(G35:J35)=3,IF((IF($B$1="C",15,10)-(AVERAGE(G35:J35)))&lt;0,0,(IF($B$1="C",15,10)-(AVERAGE(G35:J35)))),IF((IF($B$1="C",15,10)-(MEDIAN(G35:J35)))&lt;0,0,(IF($B$1="C",15,10)-(MEDIAN(G35:J35)))))</f>
        <v>6.4</v>
      </c>
      <c r="L35" s="19">
        <v>5.0999999999999996</v>
      </c>
      <c r="M35" s="19">
        <v>4.5999999999999996</v>
      </c>
      <c r="N35" s="19">
        <v>5.2</v>
      </c>
      <c r="O35" s="20">
        <f>IF(COUNT(L35:N35)=3,IF((IF($B$1="C",15,10)-(AVERAGE(L35:N35)))&lt;0,0,(IF($B$1="C",15,10)-(AVERAGE(L35:N35)))),IF((IF($B$1="C",15,10)-(MEDIAN(L35:N35)))&lt;0,0,(IF($B$1="C",15,10)-(MEDIAN(L35:N35)))))</f>
        <v>5.0333333333333341</v>
      </c>
      <c r="P35" s="19"/>
      <c r="Q35" s="20">
        <f>IF((F35+K35+O35-P35)&lt;0,"0",(F35+K35+O35-P35))</f>
        <v>17.633333333333336</v>
      </c>
      <c r="R35" s="25">
        <f t="shared" si="14"/>
        <v>0</v>
      </c>
      <c r="S35" s="2" t="str">
        <f>+IFERROR(IF(Q35&lt;Q36,"ORDENAR",""),"")</f>
        <v/>
      </c>
    </row>
    <row r="36" spans="1:19" ht="12.75" x14ac:dyDescent="0.2">
      <c r="A36" s="6">
        <v>7</v>
      </c>
      <c r="B36" s="7" t="s">
        <v>53</v>
      </c>
      <c r="C36" s="8" t="s">
        <v>54</v>
      </c>
      <c r="D36" s="18">
        <v>3.2</v>
      </c>
      <c r="E36" s="19">
        <v>2.7</v>
      </c>
      <c r="F36" s="20">
        <f>(D36+E36)</f>
        <v>5.9</v>
      </c>
      <c r="G36" s="19">
        <v>3.3</v>
      </c>
      <c r="H36" s="19">
        <v>3.5</v>
      </c>
      <c r="I36" s="19">
        <v>3.6</v>
      </c>
      <c r="J36" s="19">
        <v>4.5</v>
      </c>
      <c r="K36" s="20">
        <f>IF(COUNT(G36:J36)=3,IF((IF($B$1="C",15,10)-(AVERAGE(G36:J36)))&lt;0,0,(IF($B$1="C",15,10)-(AVERAGE(G36:J36)))),IF((IF($B$1="C",15,10)-(MEDIAN(G36:J36)))&lt;0,0,(IF($B$1="C",15,10)-(MEDIAN(G36:J36)))))</f>
        <v>6.45</v>
      </c>
      <c r="L36" s="19">
        <v>4.9000000000000004</v>
      </c>
      <c r="M36" s="19">
        <v>5.0999999999999996</v>
      </c>
      <c r="N36" s="19">
        <v>5.5</v>
      </c>
      <c r="O36" s="20">
        <f>IF(COUNT(L36:N36)=3,IF((IF($B$1="C",15,10)-(AVERAGE(L36:N36)))&lt;0,0,(IF($B$1="C",15,10)-(AVERAGE(L36:N36)))),IF((IF($B$1="C",15,10)-(MEDIAN(L36:N36)))&lt;0,0,(IF($B$1="C",15,10)-(MEDIAN(L36:N36)))))</f>
        <v>4.833333333333333</v>
      </c>
      <c r="P36" s="19"/>
      <c r="Q36" s="20">
        <f>IF((F36+K36+O36-P36)&lt;0,"0",(F36+K36+O36-P36))</f>
        <v>17.183333333333334</v>
      </c>
      <c r="R36" s="25">
        <f t="shared" si="14"/>
        <v>0</v>
      </c>
      <c r="S36" s="2" t="str">
        <f t="shared" ref="S36" si="16">+IFERROR(IF(Q36&lt;Q37,"ORDENAR",""),"")</f>
        <v/>
      </c>
    </row>
    <row r="37" spans="1:19" ht="12.75" x14ac:dyDescent="0.2">
      <c r="A37" s="6">
        <v>8</v>
      </c>
      <c r="B37" s="7" t="s">
        <v>61</v>
      </c>
      <c r="C37" s="8" t="s">
        <v>62</v>
      </c>
      <c r="D37" s="18">
        <v>3</v>
      </c>
      <c r="E37" s="19">
        <v>1.6</v>
      </c>
      <c r="F37" s="20">
        <f>(D37+E37)</f>
        <v>4.5999999999999996</v>
      </c>
      <c r="G37" s="19">
        <v>4.8</v>
      </c>
      <c r="H37" s="19">
        <v>3.7</v>
      </c>
      <c r="I37" s="19">
        <v>4.3</v>
      </c>
      <c r="J37" s="19">
        <v>4.5</v>
      </c>
      <c r="K37" s="20">
        <f>IF(COUNT(G37:J37)=3,IF((IF($B$1="C",15,10)-(AVERAGE(G37:J37)))&lt;0,0,(IF($B$1="C",15,10)-(AVERAGE(G37:J37)))),IF((IF($B$1="C",15,10)-(MEDIAN(G37:J37)))&lt;0,0,(IF($B$1="C",15,10)-(MEDIAN(G37:J37)))))</f>
        <v>5.6</v>
      </c>
      <c r="L37" s="19">
        <v>5.6</v>
      </c>
      <c r="M37" s="19">
        <v>5.0999999999999996</v>
      </c>
      <c r="N37" s="19">
        <v>5</v>
      </c>
      <c r="O37" s="20">
        <f>IF(COUNT(L37:N37)=3,IF((IF($B$1="C",15,10)-(AVERAGE(L37:N37)))&lt;0,0,(IF($B$1="C",15,10)-(AVERAGE(L37:N37)))),IF((IF($B$1="C",15,10)-(MEDIAN(L37:N37)))&lt;0,0,(IF($B$1="C",15,10)-(MEDIAN(L37:N37)))))</f>
        <v>4.7666666666666666</v>
      </c>
      <c r="P37" s="19"/>
      <c r="Q37" s="20">
        <f>IF((F37+K37+O37-P37)&lt;0,"0",(F37+K37+O37-P37))</f>
        <v>14.966666666666665</v>
      </c>
      <c r="R37" s="25">
        <f t="shared" si="14"/>
        <v>0</v>
      </c>
      <c r="S37" s="2" t="str">
        <f>+IFERROR(IF(Q37&lt;#REF!,"ORDENAR",""),"")</f>
        <v/>
      </c>
    </row>
    <row r="38" spans="1:19" ht="12.75" x14ac:dyDescent="0.2">
      <c r="A38" s="9"/>
      <c r="B38" s="10"/>
      <c r="C38" s="1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9" s="3" customFormat="1" ht="13.9" customHeight="1" x14ac:dyDescent="0.2">
      <c r="A39" s="50" t="s">
        <v>73</v>
      </c>
      <c r="B39" s="51"/>
      <c r="C39" s="52"/>
      <c r="D39" s="42" t="s">
        <v>3</v>
      </c>
      <c r="E39" s="53"/>
      <c r="F39" s="44" t="s">
        <v>4</v>
      </c>
      <c r="G39" s="42" t="s">
        <v>19</v>
      </c>
      <c r="H39" s="43"/>
      <c r="I39" s="43"/>
      <c r="J39" s="43"/>
      <c r="K39" s="44" t="s">
        <v>5</v>
      </c>
      <c r="L39" s="42" t="s">
        <v>31</v>
      </c>
      <c r="M39" s="43"/>
      <c r="N39" s="43"/>
      <c r="O39" s="44" t="s">
        <v>6</v>
      </c>
      <c r="P39" s="46" t="s">
        <v>7</v>
      </c>
      <c r="Q39" s="48" t="s">
        <v>8</v>
      </c>
    </row>
    <row r="40" spans="1:19" s="3" customFormat="1" ht="19.5" customHeight="1" x14ac:dyDescent="0.2">
      <c r="A40" s="4" t="s">
        <v>9</v>
      </c>
      <c r="B40" s="5" t="s">
        <v>10</v>
      </c>
      <c r="C40" s="5" t="s">
        <v>11</v>
      </c>
      <c r="D40" s="16" t="s">
        <v>12</v>
      </c>
      <c r="E40" s="17" t="s">
        <v>13</v>
      </c>
      <c r="F40" s="45"/>
      <c r="G40" s="17" t="s">
        <v>20</v>
      </c>
      <c r="H40" s="17" t="s">
        <v>21</v>
      </c>
      <c r="I40" s="17" t="s">
        <v>22</v>
      </c>
      <c r="J40" s="17" t="s">
        <v>23</v>
      </c>
      <c r="K40" s="45"/>
      <c r="L40" s="17" t="s">
        <v>14</v>
      </c>
      <c r="M40" s="17" t="s">
        <v>15</v>
      </c>
      <c r="N40" s="17" t="s">
        <v>16</v>
      </c>
      <c r="O40" s="45"/>
      <c r="P40" s="47"/>
      <c r="Q40" s="49"/>
    </row>
    <row r="41" spans="1:19" ht="12.75" x14ac:dyDescent="0.2">
      <c r="A41" s="6">
        <v>1</v>
      </c>
      <c r="B41" s="7" t="s">
        <v>57</v>
      </c>
      <c r="C41" s="8" t="s">
        <v>38</v>
      </c>
      <c r="D41" s="18">
        <v>4.4000000000000004</v>
      </c>
      <c r="E41" s="19">
        <v>3.1</v>
      </c>
      <c r="F41" s="20">
        <f>(D41+E41)</f>
        <v>7.5</v>
      </c>
      <c r="G41" s="19">
        <v>3.7</v>
      </c>
      <c r="H41" s="19">
        <v>2.9</v>
      </c>
      <c r="I41" s="19">
        <v>2.6</v>
      </c>
      <c r="J41" s="19">
        <v>3</v>
      </c>
      <c r="K41" s="20">
        <f>IF(COUNT(G41:J41)=3,IF((IF($B$1="C",15,10)-(AVERAGE(G41:J41)))&lt;0,0,(IF($B$1="C",15,10)-(AVERAGE(G41:J41)))),IF((IF($B$1="C",15,10)-(MEDIAN(G41:J41)))&lt;0,0,(IF($B$1="C",15,10)-(MEDIAN(G41:J41)))))</f>
        <v>7.05</v>
      </c>
      <c r="L41" s="19">
        <v>3.4</v>
      </c>
      <c r="M41" s="19">
        <v>4</v>
      </c>
      <c r="N41" s="19">
        <v>3.9</v>
      </c>
      <c r="O41" s="20">
        <f>IF(COUNT(L41:N41)=3,IF((IF($B$1="C",15,10)-(AVERAGE(L41:N41)))&lt;0,0,(IF($B$1="C",15,10)-(AVERAGE(L41:N41)))),IF((IF($B$1="C",15,10)-(MEDIAN(L41:N41)))&lt;0,0,(IF($B$1="C",15,10)-(MEDIAN(L41:N41)))))</f>
        <v>6.2333333333333325</v>
      </c>
      <c r="P41" s="19"/>
      <c r="Q41" s="20">
        <f>IF((F41+K41+O41-P41)&lt;0,"0",(F41+K41+O41-P41))</f>
        <v>20.783333333333331</v>
      </c>
      <c r="R41" s="25">
        <f t="shared" ref="R41:R48" si="17">+SUM(D41:E41)+10-MEDIAN(G41:J41)+10-AVERAGE(L41:N41)-P41-Q41</f>
        <v>0</v>
      </c>
      <c r="S41" s="2" t="str">
        <f>+IFERROR(IF(Q41&lt;Q42,"ORDENAR",""),"")</f>
        <v/>
      </c>
    </row>
    <row r="42" spans="1:19" ht="12.75" x14ac:dyDescent="0.2">
      <c r="A42" s="6">
        <v>2</v>
      </c>
      <c r="B42" s="7" t="s">
        <v>55</v>
      </c>
      <c r="C42" s="8" t="s">
        <v>56</v>
      </c>
      <c r="D42" s="18">
        <v>3.6</v>
      </c>
      <c r="E42" s="19">
        <v>3.5</v>
      </c>
      <c r="F42" s="20">
        <f>(D42+E42)</f>
        <v>7.1</v>
      </c>
      <c r="G42" s="19">
        <v>3.5</v>
      </c>
      <c r="H42" s="19">
        <v>2.9</v>
      </c>
      <c r="I42" s="19">
        <v>3.1</v>
      </c>
      <c r="J42" s="19">
        <v>3.1</v>
      </c>
      <c r="K42" s="20">
        <f>IF(COUNT(G42:J42)=3,IF((IF($B$1="C",15,10)-(AVERAGE(G42:J42)))&lt;0,0,(IF($B$1="C",15,10)-(AVERAGE(G42:J42)))),IF((IF($B$1="C",15,10)-(MEDIAN(G42:J42)))&lt;0,0,(IF($B$1="C",15,10)-(MEDIAN(G42:J42)))))</f>
        <v>6.9</v>
      </c>
      <c r="L42" s="19">
        <v>3.7</v>
      </c>
      <c r="M42" s="19">
        <v>3.6</v>
      </c>
      <c r="N42" s="19">
        <v>3.8</v>
      </c>
      <c r="O42" s="20">
        <f>IF(COUNT(L42:N42)=3,IF((IF($B$1="C",15,10)-(AVERAGE(L42:N42)))&lt;0,0,(IF($B$1="C",15,10)-(AVERAGE(L42:N42)))),IF((IF($B$1="C",15,10)-(MEDIAN(L42:N42)))&lt;0,0,(IF($B$1="C",15,10)-(MEDIAN(L42:N42)))))</f>
        <v>6.2999999999999989</v>
      </c>
      <c r="P42" s="19"/>
      <c r="Q42" s="20">
        <f>IF((F42+K42+O42-P42)&lt;0,"0",(F42+K42+O42-P42))</f>
        <v>20.299999999999997</v>
      </c>
      <c r="R42" s="25">
        <f t="shared" si="17"/>
        <v>0</v>
      </c>
      <c r="S42" s="2" t="str">
        <f t="shared" ref="S42:S44" si="18">+IFERROR(IF(Q42&lt;Q43,"ORDENAR",""),"")</f>
        <v/>
      </c>
    </row>
    <row r="43" spans="1:19" ht="12.75" x14ac:dyDescent="0.2">
      <c r="A43" s="6">
        <v>3</v>
      </c>
      <c r="B43" s="7" t="s">
        <v>59</v>
      </c>
      <c r="C43" s="8" t="s">
        <v>52</v>
      </c>
      <c r="D43" s="18">
        <v>4.9000000000000004</v>
      </c>
      <c r="E43" s="19">
        <v>2</v>
      </c>
      <c r="F43" s="20">
        <f>(D43+E43)</f>
        <v>6.9</v>
      </c>
      <c r="G43" s="19">
        <v>3.4</v>
      </c>
      <c r="H43" s="19">
        <v>3.2</v>
      </c>
      <c r="I43" s="19">
        <v>4.0999999999999996</v>
      </c>
      <c r="J43" s="19">
        <v>2.9</v>
      </c>
      <c r="K43" s="20">
        <f>IF(COUNT(G43:J43)=3,IF((IF($B$1="C",15,10)-(AVERAGE(G43:J43)))&lt;0,0,(IF($B$1="C",15,10)-(AVERAGE(G43:J43)))),IF((IF($B$1="C",15,10)-(MEDIAN(G43:J43)))&lt;0,0,(IF($B$1="C",15,10)-(MEDIAN(G43:J43)))))</f>
        <v>6.7</v>
      </c>
      <c r="L43" s="19">
        <v>4.0999999999999996</v>
      </c>
      <c r="M43" s="19">
        <v>4.5</v>
      </c>
      <c r="N43" s="19">
        <v>4.7</v>
      </c>
      <c r="O43" s="20">
        <f>IF(COUNT(L43:N43)=3,IF((IF($B$1="C",15,10)-(AVERAGE(L43:N43)))&lt;0,0,(IF($B$1="C",15,10)-(AVERAGE(L43:N43)))),IF((IF($B$1="C",15,10)-(MEDIAN(L43:N43)))&lt;0,0,(IF($B$1="C",15,10)-(MEDIAN(L43:N43)))))</f>
        <v>5.5666666666666664</v>
      </c>
      <c r="P43" s="19"/>
      <c r="Q43" s="20">
        <f>IF((F43+K43+O43-P43)&lt;0,"0",(F43+K43+O43-P43))</f>
        <v>19.166666666666668</v>
      </c>
      <c r="R43" s="25">
        <f t="shared" si="17"/>
        <v>0</v>
      </c>
      <c r="S43" s="2" t="str">
        <f t="shared" si="18"/>
        <v/>
      </c>
    </row>
    <row r="44" spans="1:19" ht="12.75" x14ac:dyDescent="0.2">
      <c r="A44" s="6">
        <v>4</v>
      </c>
      <c r="B44" s="7" t="s">
        <v>51</v>
      </c>
      <c r="C44" s="8" t="s">
        <v>52</v>
      </c>
      <c r="D44" s="18">
        <v>4.4000000000000004</v>
      </c>
      <c r="E44" s="19">
        <v>1.1000000000000001</v>
      </c>
      <c r="F44" s="20">
        <f>(D44+E44)</f>
        <v>5.5</v>
      </c>
      <c r="G44" s="19">
        <v>3.4</v>
      </c>
      <c r="H44" s="19">
        <v>3.2</v>
      </c>
      <c r="I44" s="19">
        <v>3.4</v>
      </c>
      <c r="J44" s="19">
        <v>3.5</v>
      </c>
      <c r="K44" s="20">
        <f>IF(COUNT(G44:J44)=3,IF((IF($B$1="C",15,10)-(AVERAGE(G44:J44)))&lt;0,0,(IF($B$1="C",15,10)-(AVERAGE(G44:J44)))),IF((IF($B$1="C",15,10)-(MEDIAN(G44:J44)))&lt;0,0,(IF($B$1="C",15,10)-(MEDIAN(G44:J44)))))</f>
        <v>6.6</v>
      </c>
      <c r="L44" s="19">
        <v>4.0999999999999996</v>
      </c>
      <c r="M44" s="19">
        <v>3.5</v>
      </c>
      <c r="N44" s="19">
        <v>3.9</v>
      </c>
      <c r="O44" s="20">
        <f>IF(COUNT(L44:N44)=3,IF((IF($B$1="C",15,10)-(AVERAGE(L44:N44)))&lt;0,0,(IF($B$1="C",15,10)-(AVERAGE(L44:N44)))),IF((IF($B$1="C",15,10)-(MEDIAN(L44:N44)))&lt;0,0,(IF($B$1="C",15,10)-(MEDIAN(L44:N44)))))</f>
        <v>6.1666666666666661</v>
      </c>
      <c r="P44" s="19"/>
      <c r="Q44" s="20">
        <f>IF((F44+K44+O44-P44)&lt;0,"0",(F44+K44+O44-P44))</f>
        <v>18.266666666666666</v>
      </c>
      <c r="R44" s="25">
        <f t="shared" si="17"/>
        <v>0</v>
      </c>
      <c r="S44" s="2" t="str">
        <f t="shared" si="18"/>
        <v/>
      </c>
    </row>
    <row r="45" spans="1:19" ht="12.75" x14ac:dyDescent="0.2">
      <c r="A45" s="6">
        <v>5</v>
      </c>
      <c r="B45" s="7" t="s">
        <v>58</v>
      </c>
      <c r="C45" s="8" t="s">
        <v>52</v>
      </c>
      <c r="D45" s="18">
        <v>3.6</v>
      </c>
      <c r="E45" s="19">
        <v>1.2</v>
      </c>
      <c r="F45" s="20">
        <f>(D45+E45)</f>
        <v>4.8</v>
      </c>
      <c r="G45" s="19">
        <v>3.6</v>
      </c>
      <c r="H45" s="19">
        <v>3.4</v>
      </c>
      <c r="I45" s="19">
        <v>4.2</v>
      </c>
      <c r="J45" s="19">
        <v>3.2</v>
      </c>
      <c r="K45" s="20">
        <f>IF(COUNT(G45:J45)=3,IF((IF($B$1="C",15,10)-(AVERAGE(G45:J45)))&lt;0,0,(IF($B$1="C",15,10)-(AVERAGE(G45:J45)))),IF((IF($B$1="C",15,10)-(MEDIAN(G45:J45)))&lt;0,0,(IF($B$1="C",15,10)-(MEDIAN(G45:J45)))))</f>
        <v>6.5</v>
      </c>
      <c r="L45" s="19">
        <v>4.5</v>
      </c>
      <c r="M45" s="19">
        <v>4.3</v>
      </c>
      <c r="N45" s="19">
        <v>4.9000000000000004</v>
      </c>
      <c r="O45" s="20">
        <f>IF(COUNT(L45:N45)=3,IF((IF($B$1="C",15,10)-(AVERAGE(L45:N45)))&lt;0,0,(IF($B$1="C",15,10)-(AVERAGE(L45:N45)))),IF((IF($B$1="C",15,10)-(MEDIAN(L45:N45)))&lt;0,0,(IF($B$1="C",15,10)-(MEDIAN(L45:N45)))))</f>
        <v>5.4333333333333327</v>
      </c>
      <c r="P45" s="19"/>
      <c r="Q45" s="20">
        <f>IF((F45+K45+O45-P45)&lt;0,"0",(F45+K45+O45-P45))</f>
        <v>16.733333333333334</v>
      </c>
      <c r="R45" s="25">
        <f t="shared" si="17"/>
        <v>0</v>
      </c>
      <c r="S45" s="2" t="str">
        <f>+IFERROR(IF(Q45&lt;#REF!,"ORDENAR",""),"")</f>
        <v/>
      </c>
    </row>
    <row r="46" spans="1:19" ht="12.75" x14ac:dyDescent="0.2">
      <c r="A46" s="6">
        <v>6</v>
      </c>
      <c r="B46" s="7" t="s">
        <v>61</v>
      </c>
      <c r="C46" s="8" t="s">
        <v>62</v>
      </c>
      <c r="D46" s="18">
        <v>3.1</v>
      </c>
      <c r="E46" s="19">
        <v>1.2</v>
      </c>
      <c r="F46" s="20">
        <f>(D46+E46)</f>
        <v>4.3</v>
      </c>
      <c r="G46" s="19">
        <v>4</v>
      </c>
      <c r="H46" s="19">
        <v>3.7</v>
      </c>
      <c r="I46" s="19">
        <v>4.8</v>
      </c>
      <c r="J46" s="19">
        <v>4.5999999999999996</v>
      </c>
      <c r="K46" s="20">
        <f>IF(COUNT(G46:J46)=3,IF((IF($B$1="C",15,10)-(AVERAGE(G46:J46)))&lt;0,0,(IF($B$1="C",15,10)-(AVERAGE(G46:J46)))),IF((IF($B$1="C",15,10)-(MEDIAN(G46:J46)))&lt;0,0,(IF($B$1="C",15,10)-(MEDIAN(G46:J46)))))</f>
        <v>5.7</v>
      </c>
      <c r="L46" s="19">
        <v>5.0999999999999996</v>
      </c>
      <c r="M46" s="19">
        <v>5.5</v>
      </c>
      <c r="N46" s="19">
        <v>5.7</v>
      </c>
      <c r="O46" s="20">
        <f>IF(COUNT(L46:N46)=3,IF((IF($B$1="C",15,10)-(AVERAGE(L46:N46)))&lt;0,0,(IF($B$1="C",15,10)-(AVERAGE(L46:N46)))),IF((IF($B$1="C",15,10)-(MEDIAN(L46:N46)))&lt;0,0,(IF($B$1="C",15,10)-(MEDIAN(L46:N46)))))</f>
        <v>4.5666666666666664</v>
      </c>
      <c r="P46" s="19"/>
      <c r="Q46" s="20">
        <f>IF((F46+K46+O46-P46)&lt;0,"0",(F46+K46+O46-P46))</f>
        <v>14.566666666666666</v>
      </c>
      <c r="R46" s="25">
        <f t="shared" si="17"/>
        <v>0</v>
      </c>
      <c r="S46" s="2" t="str">
        <f>+IFERROR(IF(Q46&lt;Q47,"ORDENAR",""),"")</f>
        <v/>
      </c>
    </row>
    <row r="47" spans="1:19" ht="12.75" x14ac:dyDescent="0.2">
      <c r="A47" s="6">
        <v>7</v>
      </c>
      <c r="B47" s="7" t="s">
        <v>53</v>
      </c>
      <c r="C47" s="8" t="s">
        <v>54</v>
      </c>
      <c r="D47" s="18">
        <v>2</v>
      </c>
      <c r="E47" s="19">
        <v>1.6</v>
      </c>
      <c r="F47" s="20">
        <f>(D47+E47)</f>
        <v>3.6</v>
      </c>
      <c r="G47" s="19">
        <v>3.5</v>
      </c>
      <c r="H47" s="19">
        <v>4</v>
      </c>
      <c r="I47" s="19">
        <v>4.7</v>
      </c>
      <c r="J47" s="19">
        <v>4.4000000000000004</v>
      </c>
      <c r="K47" s="20">
        <f>IF(COUNT(G47:J47)=3,IF((IF($B$1="C",15,10)-(AVERAGE(G47:J47)))&lt;0,0,(IF($B$1="C",15,10)-(AVERAGE(G47:J47)))),IF((IF($B$1="C",15,10)-(MEDIAN(G47:J47)))&lt;0,0,(IF($B$1="C",15,10)-(MEDIAN(G47:J47)))))</f>
        <v>5.8</v>
      </c>
      <c r="L47" s="19">
        <v>5.5</v>
      </c>
      <c r="M47" s="19">
        <v>5.5</v>
      </c>
      <c r="N47" s="19">
        <v>6.1</v>
      </c>
      <c r="O47" s="20">
        <f>IF(COUNT(L47:N47)=3,IF((IF($B$1="C",15,10)-(AVERAGE(L47:N47)))&lt;0,0,(IF($B$1="C",15,10)-(AVERAGE(L47:N47)))),IF((IF($B$1="C",15,10)-(MEDIAN(L47:N47)))&lt;0,0,(IF($B$1="C",15,10)-(MEDIAN(L47:N47)))))</f>
        <v>4.3</v>
      </c>
      <c r="P47" s="19">
        <v>0.3</v>
      </c>
      <c r="Q47" s="20">
        <f>IF((F47+K47+O47-P47)&lt;0,"0",(F47+K47+O47-P47))</f>
        <v>13.399999999999999</v>
      </c>
      <c r="R47" s="25">
        <f t="shared" si="17"/>
        <v>0</v>
      </c>
      <c r="S47" s="2" t="str">
        <f t="shared" ref="S47" si="19">+IFERROR(IF(Q47&lt;Q48,"ORDENAR",""),"")</f>
        <v/>
      </c>
    </row>
    <row r="48" spans="1:19" ht="12.75" x14ac:dyDescent="0.2">
      <c r="A48" s="6">
        <v>8</v>
      </c>
      <c r="B48" s="7" t="s">
        <v>60</v>
      </c>
      <c r="C48" s="8" t="s">
        <v>39</v>
      </c>
      <c r="D48" s="18">
        <v>2.2999999999999998</v>
      </c>
      <c r="E48" s="19">
        <v>1</v>
      </c>
      <c r="F48" s="20">
        <f>(D48+E48)</f>
        <v>3.3</v>
      </c>
      <c r="G48" s="19">
        <v>3.7</v>
      </c>
      <c r="H48" s="19">
        <v>4</v>
      </c>
      <c r="I48" s="19">
        <v>5.6</v>
      </c>
      <c r="J48" s="19">
        <v>4.5999999999999996</v>
      </c>
      <c r="K48" s="20">
        <f>IF(COUNT(G48:J48)=3,IF((IF($B$1="C",15,10)-(AVERAGE(G48:J48)))&lt;0,0,(IF($B$1="C",15,10)-(AVERAGE(G48:J48)))),IF((IF($B$1="C",15,10)-(MEDIAN(G48:J48)))&lt;0,0,(IF($B$1="C",15,10)-(MEDIAN(G48:J48)))))</f>
        <v>5.7</v>
      </c>
      <c r="L48" s="19">
        <v>5.9</v>
      </c>
      <c r="M48" s="19">
        <v>5.9</v>
      </c>
      <c r="N48" s="19">
        <v>6.5</v>
      </c>
      <c r="O48" s="20">
        <f>IF(COUNT(L48:N48)=3,IF((IF($B$1="C",15,10)-(AVERAGE(L48:N48)))&lt;0,0,(IF($B$1="C",15,10)-(AVERAGE(L48:N48)))),IF((IF($B$1="C",15,10)-(MEDIAN(L48:N48)))&lt;0,0,(IF($B$1="C",15,10)-(MEDIAN(L48:N48)))))</f>
        <v>3.8999999999999995</v>
      </c>
      <c r="P48" s="19"/>
      <c r="Q48" s="20">
        <f>IF((F48+K48+O48-P48)&lt;0,"0",(F48+K48+O48-P48))</f>
        <v>12.899999999999999</v>
      </c>
      <c r="R48" s="25">
        <f t="shared" si="17"/>
        <v>0</v>
      </c>
      <c r="S48" s="2" t="str">
        <f>+IFERROR(IF(Q48&lt;#REF!,"ORDENAR",""),"")</f>
        <v/>
      </c>
    </row>
    <row r="49" spans="1:22" ht="12.75" x14ac:dyDescent="0.2">
      <c r="A49" s="9"/>
      <c r="B49" s="10"/>
      <c r="C49" s="1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S49" s="12"/>
    </row>
    <row r="50" spans="1:22" ht="20.100000000000001" customHeight="1" x14ac:dyDescent="0.2">
      <c r="A50" s="5" t="s">
        <v>9</v>
      </c>
      <c r="B50" s="14" t="s">
        <v>10</v>
      </c>
      <c r="C50" s="14" t="s">
        <v>11</v>
      </c>
      <c r="D50" s="29" t="str">
        <f>+A6</f>
        <v>ARO</v>
      </c>
      <c r="E50" s="29" t="str">
        <f>+A17</f>
        <v>PELOTA</v>
      </c>
      <c r="F50" s="30" t="str">
        <f>+A28</f>
        <v>MAZAS</v>
      </c>
      <c r="G50" s="30" t="str">
        <f>+A39</f>
        <v>CINTA</v>
      </c>
      <c r="H50" s="29" t="s">
        <v>8</v>
      </c>
      <c r="R50" s="15"/>
      <c r="S50" s="15"/>
    </row>
    <row r="51" spans="1:22" ht="12.75" x14ac:dyDescent="0.2">
      <c r="A51" s="6">
        <v>1</v>
      </c>
      <c r="B51" s="7" t="s">
        <v>55</v>
      </c>
      <c r="C51" s="8" t="s">
        <v>56</v>
      </c>
      <c r="D51" s="18">
        <f>+SUMIFS($Q$8:$Q$15,$B$8:$B$15,B51)</f>
        <v>22.183333333333334</v>
      </c>
      <c r="E51" s="18">
        <f>+SUMIFS($Q$19:$Q$26,$B$19:$B$26,B51)</f>
        <v>23.75</v>
      </c>
      <c r="F51" s="18">
        <f>+SUMIFS($Q$30:$Q$37,$B$30:$B$37,B51)</f>
        <v>26.733333333333334</v>
      </c>
      <c r="G51" s="18">
        <f>+SUMIFS($Q$41:$Q$48,$B$41:$B$48,B51)</f>
        <v>20.299999999999997</v>
      </c>
      <c r="H51" s="20">
        <f>+SUM(D51:G51)</f>
        <v>92.966666666666669</v>
      </c>
      <c r="I51" s="15" t="str">
        <f>+IFERROR(IF(H51&lt;H52,"ORDENAR",""),"")</f>
        <v/>
      </c>
      <c r="R51" s="15"/>
      <c r="S51" s="15"/>
    </row>
    <row r="52" spans="1:22" ht="12.75" x14ac:dyDescent="0.2">
      <c r="A52" s="6">
        <v>2</v>
      </c>
      <c r="B52" s="7" t="s">
        <v>59</v>
      </c>
      <c r="C52" s="8" t="s">
        <v>52</v>
      </c>
      <c r="D52" s="18">
        <f>+SUMIFS($Q$8:$Q$15,$B$8:$B$15,B52)</f>
        <v>23.85</v>
      </c>
      <c r="E52" s="18">
        <f>+SUMIFS($Q$19:$Q$26,$B$19:$B$26,B52)</f>
        <v>23.950000000000003</v>
      </c>
      <c r="F52" s="18">
        <f>+SUMIFS($Q$30:$Q$37,$B$30:$B$37,B52)</f>
        <v>23.050000000000004</v>
      </c>
      <c r="G52" s="18">
        <f>+SUMIFS($Q$41:$Q$48,$B$41:$B$48,B52)</f>
        <v>19.166666666666668</v>
      </c>
      <c r="H52" s="20">
        <f>+SUM(D52:G52)</f>
        <v>90.01666666666668</v>
      </c>
      <c r="I52" s="15" t="str">
        <f t="shared" ref="I52:I54" si="20">+IFERROR(IF(H52&lt;H53,"ORDENAR",""),"")</f>
        <v/>
      </c>
      <c r="R52" s="15"/>
      <c r="S52" s="15"/>
    </row>
    <row r="53" spans="1:22" ht="12.75" x14ac:dyDescent="0.2">
      <c r="A53" s="6">
        <v>3</v>
      </c>
      <c r="B53" s="7" t="s">
        <v>57</v>
      </c>
      <c r="C53" s="8" t="s">
        <v>38</v>
      </c>
      <c r="D53" s="18">
        <f>+SUMIFS($Q$8:$Q$15,$B$8:$B$15,B53)</f>
        <v>22.366666666666667</v>
      </c>
      <c r="E53" s="18">
        <f>+SUMIFS($Q$19:$Q$26,$B$19:$B$26,B53)</f>
        <v>23.233333333333334</v>
      </c>
      <c r="F53" s="18">
        <f>+SUMIFS($Q$30:$Q$37,$B$30:$B$37,B53)</f>
        <v>20.433333333333334</v>
      </c>
      <c r="G53" s="18">
        <f>+SUMIFS($Q$41:$Q$48,$B$41:$B$48,B53)</f>
        <v>20.783333333333331</v>
      </c>
      <c r="H53" s="20">
        <f>+SUM(D53:G53)</f>
        <v>86.816666666666663</v>
      </c>
      <c r="I53" s="15" t="str">
        <f t="shared" si="20"/>
        <v/>
      </c>
      <c r="R53" s="15"/>
      <c r="S53" s="15"/>
    </row>
    <row r="54" spans="1:22" ht="12.75" x14ac:dyDescent="0.2">
      <c r="A54" s="6">
        <v>4</v>
      </c>
      <c r="B54" s="7" t="s">
        <v>51</v>
      </c>
      <c r="C54" s="8" t="s">
        <v>52</v>
      </c>
      <c r="D54" s="18">
        <f>+SUMIFS($Q$8:$Q$15,$B$8:$B$15,B54)</f>
        <v>21.4</v>
      </c>
      <c r="E54" s="18">
        <f>+SUMIFS($Q$19:$Q$26,$B$19:$B$26,B54)</f>
        <v>21.6</v>
      </c>
      <c r="F54" s="18">
        <f>+SUMIFS($Q$30:$Q$37,$B$30:$B$37,B54)</f>
        <v>23.1</v>
      </c>
      <c r="G54" s="18">
        <f>+SUMIFS($Q$41:$Q$48,$B$41:$B$48,B54)</f>
        <v>18.266666666666666</v>
      </c>
      <c r="H54" s="20">
        <f>+SUM(D54:G54)</f>
        <v>84.36666666666666</v>
      </c>
      <c r="I54" s="15" t="str">
        <f t="shared" si="20"/>
        <v/>
      </c>
      <c r="R54" s="15"/>
      <c r="S54" s="15"/>
    </row>
    <row r="55" spans="1:22" ht="12.75" x14ac:dyDescent="0.2">
      <c r="A55" s="6">
        <v>5</v>
      </c>
      <c r="B55" s="7" t="s">
        <v>53</v>
      </c>
      <c r="C55" s="8" t="s">
        <v>54</v>
      </c>
      <c r="D55" s="18">
        <f>+SUMIFS($Q$8:$Q$15,$B$8:$B$15,B55)</f>
        <v>20.7</v>
      </c>
      <c r="E55" s="18">
        <f>+SUMIFS($Q$19:$Q$26,$B$19:$B$26,B55)</f>
        <v>21.15</v>
      </c>
      <c r="F55" s="18">
        <f>+SUMIFS($Q$30:$Q$37,$B$30:$B$37,B55)</f>
        <v>17.183333333333334</v>
      </c>
      <c r="G55" s="18">
        <f>+SUMIFS($Q$41:$Q$48,$B$41:$B$48,B55)</f>
        <v>13.399999999999999</v>
      </c>
      <c r="H55" s="20">
        <f>+SUM(D55:G55)</f>
        <v>72.433333333333337</v>
      </c>
      <c r="I55" s="15" t="str">
        <f>+IFERROR(IF(H55&lt;#REF!,"ORDENAR",""),"")</f>
        <v/>
      </c>
      <c r="R55" s="15"/>
      <c r="S55" s="15"/>
    </row>
    <row r="56" spans="1:22" ht="12.75" x14ac:dyDescent="0.2">
      <c r="A56" s="6">
        <v>6</v>
      </c>
      <c r="B56" s="7" t="s">
        <v>58</v>
      </c>
      <c r="C56" s="8" t="s">
        <v>52</v>
      </c>
      <c r="D56" s="18">
        <f>+SUMIFS($Q$8:$Q$15,$B$8:$B$15,B56)</f>
        <v>17.600000000000001</v>
      </c>
      <c r="E56" s="18">
        <f>+SUMIFS($Q$19:$Q$26,$B$19:$B$26,B56)</f>
        <v>18.649999999999999</v>
      </c>
      <c r="F56" s="18">
        <f>+SUMIFS($Q$30:$Q$37,$B$30:$B$37,B56)</f>
        <v>19.233333333333334</v>
      </c>
      <c r="G56" s="18">
        <f>+SUMIFS($Q$41:$Q$48,$B$41:$B$48,B56)</f>
        <v>16.733333333333334</v>
      </c>
      <c r="H56" s="20">
        <f>+SUM(D56:G56)</f>
        <v>72.216666666666669</v>
      </c>
      <c r="I56" s="15" t="str">
        <f t="shared" ref="I56:I57" si="21">+IFERROR(IF(H56&lt;H57,"ORDENAR",""),"")</f>
        <v/>
      </c>
      <c r="R56" s="15"/>
      <c r="S56" s="15"/>
    </row>
    <row r="57" spans="1:22" ht="12.75" x14ac:dyDescent="0.2">
      <c r="A57" s="6">
        <v>7</v>
      </c>
      <c r="B57" s="7" t="s">
        <v>60</v>
      </c>
      <c r="C57" s="8" t="s">
        <v>39</v>
      </c>
      <c r="D57" s="18">
        <f>+SUMIFS($Q$8:$Q$15,$B$8:$B$15,B57)</f>
        <v>17.516666666666666</v>
      </c>
      <c r="E57" s="18">
        <f>+SUMIFS($Q$19:$Q$26,$B$19:$B$26,B57)</f>
        <v>15.066666666666665</v>
      </c>
      <c r="F57" s="18">
        <f>+SUMIFS($Q$30:$Q$37,$B$30:$B$37,B57)</f>
        <v>17.633333333333336</v>
      </c>
      <c r="G57" s="18">
        <f>+SUMIFS($Q$41:$Q$48,$B$41:$B$48,B57)</f>
        <v>12.899999999999999</v>
      </c>
      <c r="H57" s="20">
        <f>+SUM(D57:G57)</f>
        <v>63.116666666666667</v>
      </c>
      <c r="I57" s="15" t="str">
        <f t="shared" si="21"/>
        <v/>
      </c>
      <c r="R57" s="15"/>
      <c r="S57" s="15"/>
    </row>
    <row r="58" spans="1:22" ht="12.75" x14ac:dyDescent="0.2">
      <c r="A58" s="6">
        <v>8</v>
      </c>
      <c r="B58" s="7" t="s">
        <v>61</v>
      </c>
      <c r="C58" s="8" t="s">
        <v>62</v>
      </c>
      <c r="D58" s="18">
        <f>+SUMIFS($Q$8:$Q$15,$B$8:$B$15,B58)</f>
        <v>14.1</v>
      </c>
      <c r="E58" s="18">
        <f>+SUMIFS($Q$19:$Q$26,$B$19:$B$26,B58)</f>
        <v>11.799999999999997</v>
      </c>
      <c r="F58" s="18">
        <f>+SUMIFS($Q$30:$Q$37,$B$30:$B$37,B58)</f>
        <v>14.966666666666665</v>
      </c>
      <c r="G58" s="18">
        <f>+SUMIFS($Q$41:$Q$48,$B$41:$B$48,B58)</f>
        <v>14.566666666666666</v>
      </c>
      <c r="H58" s="20">
        <f>+SUM(D58:G58)</f>
        <v>55.433333333333323</v>
      </c>
      <c r="I58" s="15" t="str">
        <f>+IFERROR(IF(H58&lt;#REF!,"ORDENAR",""),"")</f>
        <v/>
      </c>
      <c r="R58" s="15"/>
      <c r="S58" s="15"/>
    </row>
    <row r="59" spans="1:22" s="15" customFormat="1" ht="20.100000000000001" customHeight="1" x14ac:dyDescent="0.2">
      <c r="A59" s="2"/>
      <c r="B59" s="2"/>
      <c r="C59" s="2"/>
      <c r="D59" s="15">
        <f>+IFERROR(SUM(D51:D58)-SUM(Q8:Q15),"")</f>
        <v>0</v>
      </c>
      <c r="E59" s="15">
        <f>+IFERROR(SUM(Q19:Q26)-SUM(E51:E58),"")</f>
        <v>0</v>
      </c>
      <c r="F59" s="15">
        <f>+IFERROR(SUM(Q30:Q37)-SUM(F51:F58),"")</f>
        <v>0</v>
      </c>
      <c r="G59" s="15">
        <f>+IFERROR(SUM(Q41:Q48)-SUM(G51:G58),"")</f>
        <v>2.8421709430404007E-14</v>
      </c>
      <c r="H59" s="15">
        <f>+IFERROR(SUM(Q8:Q48)-SUM(H51:H58),"")</f>
        <v>0</v>
      </c>
      <c r="R59" s="2"/>
      <c r="S59" s="2"/>
      <c r="T59" s="2"/>
      <c r="U59" s="2"/>
      <c r="V59" s="2"/>
    </row>
    <row r="61" spans="1:22" s="15" customFormat="1" ht="20.100000000000001" customHeight="1" x14ac:dyDescent="0.2">
      <c r="A61" s="33" t="s">
        <v>18</v>
      </c>
      <c r="B61" s="39" t="s">
        <v>87</v>
      </c>
      <c r="C61" s="40"/>
      <c r="D61" s="39" t="s">
        <v>88</v>
      </c>
      <c r="E61" s="40"/>
      <c r="F61" s="41"/>
      <c r="G61" s="22"/>
      <c r="R61" s="2"/>
      <c r="S61" s="2"/>
      <c r="T61" s="2"/>
      <c r="U61" s="2"/>
      <c r="V61" s="2"/>
    </row>
    <row r="62" spans="1:22" s="15" customFormat="1" ht="20.100000000000001" customHeight="1" x14ac:dyDescent="0.2">
      <c r="A62" s="13" t="s">
        <v>24</v>
      </c>
      <c r="B62" s="35" t="s">
        <v>78</v>
      </c>
      <c r="C62" s="36"/>
      <c r="D62" s="35" t="s">
        <v>83</v>
      </c>
      <c r="E62" s="36"/>
      <c r="F62" s="37"/>
      <c r="G62" s="22"/>
      <c r="I62" s="22"/>
      <c r="J62" s="22"/>
      <c r="K62" s="22"/>
      <c r="R62" s="2"/>
      <c r="S62" s="2"/>
      <c r="T62" s="2"/>
      <c r="U62" s="2"/>
      <c r="V62" s="2"/>
    </row>
    <row r="63" spans="1:22" s="15" customFormat="1" ht="20.100000000000001" customHeight="1" x14ac:dyDescent="0.2">
      <c r="A63" s="13" t="s">
        <v>25</v>
      </c>
      <c r="B63" s="31" t="s">
        <v>77</v>
      </c>
      <c r="C63" s="36"/>
      <c r="D63" s="35" t="s">
        <v>78</v>
      </c>
      <c r="E63" s="36"/>
      <c r="F63" s="37"/>
      <c r="G63" s="22"/>
      <c r="I63" s="22"/>
      <c r="J63" s="22"/>
      <c r="K63" s="22"/>
      <c r="R63" s="2"/>
      <c r="S63" s="2"/>
      <c r="T63" s="2"/>
      <c r="U63" s="2"/>
      <c r="V63" s="2"/>
    </row>
    <row r="64" spans="1:22" s="15" customFormat="1" ht="20.100000000000001" customHeight="1" x14ac:dyDescent="0.2">
      <c r="A64" s="13" t="s">
        <v>26</v>
      </c>
      <c r="B64" s="31" t="s">
        <v>90</v>
      </c>
      <c r="C64" s="32"/>
      <c r="D64" s="35" t="s">
        <v>75</v>
      </c>
      <c r="E64" s="23"/>
      <c r="F64" s="24"/>
      <c r="G64" s="22"/>
      <c r="I64" s="22"/>
      <c r="J64" s="22"/>
      <c r="K64" s="22"/>
      <c r="R64" s="2"/>
      <c r="S64" s="2"/>
      <c r="T64" s="2"/>
      <c r="U64" s="2"/>
      <c r="V64" s="2"/>
    </row>
    <row r="65" spans="1:22" s="15" customFormat="1" ht="20.100000000000001" customHeight="1" x14ac:dyDescent="0.2">
      <c r="A65" s="13" t="s">
        <v>27</v>
      </c>
      <c r="B65" s="35" t="s">
        <v>75</v>
      </c>
      <c r="C65" s="36"/>
      <c r="D65" s="31" t="s">
        <v>77</v>
      </c>
      <c r="E65" s="36"/>
      <c r="F65" s="37"/>
      <c r="G65" s="22"/>
      <c r="I65" s="22"/>
      <c r="J65" s="22"/>
      <c r="K65" s="22"/>
      <c r="R65" s="2"/>
      <c r="S65" s="2"/>
      <c r="T65" s="2"/>
      <c r="U65" s="2"/>
      <c r="V65" s="2"/>
    </row>
    <row r="66" spans="1:22" s="15" customFormat="1" ht="20.100000000000001" customHeight="1" x14ac:dyDescent="0.2">
      <c r="A66" s="13" t="s">
        <v>20</v>
      </c>
      <c r="B66" s="35" t="s">
        <v>79</v>
      </c>
      <c r="C66" s="36"/>
      <c r="D66" s="35" t="s">
        <v>76</v>
      </c>
      <c r="E66" s="36"/>
      <c r="F66" s="37"/>
      <c r="G66" s="22"/>
      <c r="I66" s="22"/>
      <c r="J66" s="22"/>
      <c r="K66" s="22"/>
      <c r="R66" s="2"/>
      <c r="S66" s="2"/>
      <c r="T66" s="2"/>
      <c r="U66" s="2"/>
      <c r="V66" s="2"/>
    </row>
    <row r="67" spans="1:22" s="15" customFormat="1" ht="20.100000000000001" customHeight="1" x14ac:dyDescent="0.2">
      <c r="A67" s="13" t="s">
        <v>21</v>
      </c>
      <c r="B67" s="35" t="s">
        <v>76</v>
      </c>
      <c r="C67" s="36"/>
      <c r="D67" s="35" t="s">
        <v>79</v>
      </c>
      <c r="E67" s="36"/>
      <c r="F67" s="37"/>
      <c r="G67" s="22"/>
      <c r="I67" s="22"/>
      <c r="J67" s="22"/>
      <c r="K67" s="22"/>
      <c r="R67" s="2"/>
      <c r="S67" s="2"/>
      <c r="T67" s="2"/>
      <c r="U67" s="2"/>
      <c r="V67" s="2"/>
    </row>
    <row r="68" spans="1:22" s="15" customFormat="1" ht="20.100000000000001" customHeight="1" x14ac:dyDescent="0.2">
      <c r="A68" s="13" t="s">
        <v>22</v>
      </c>
      <c r="B68" s="35" t="s">
        <v>83</v>
      </c>
      <c r="C68" s="36"/>
      <c r="D68" s="35" t="s">
        <v>81</v>
      </c>
      <c r="E68" s="36"/>
      <c r="F68" s="37"/>
      <c r="G68" s="22"/>
      <c r="I68" s="22"/>
      <c r="J68" s="22"/>
      <c r="K68" s="22"/>
      <c r="R68" s="2"/>
      <c r="S68" s="2"/>
      <c r="T68" s="2"/>
      <c r="U68" s="2"/>
      <c r="V68" s="2"/>
    </row>
    <row r="69" spans="1:22" s="15" customFormat="1" ht="20.100000000000001" customHeight="1" x14ac:dyDescent="0.2">
      <c r="A69" s="13" t="s">
        <v>23</v>
      </c>
      <c r="B69" s="35" t="s">
        <v>81</v>
      </c>
      <c r="C69" s="36"/>
      <c r="D69" s="35" t="s">
        <v>80</v>
      </c>
      <c r="E69" s="36"/>
      <c r="F69" s="37"/>
      <c r="G69" s="22"/>
      <c r="I69" s="22"/>
      <c r="J69" s="22"/>
      <c r="K69" s="22"/>
      <c r="R69" s="2"/>
      <c r="S69" s="2"/>
      <c r="T69" s="2"/>
      <c r="U69" s="2"/>
      <c r="V69" s="2"/>
    </row>
    <row r="70" spans="1:22" s="15" customFormat="1" ht="20.100000000000001" customHeight="1" x14ac:dyDescent="0.2">
      <c r="A70" s="13" t="s">
        <v>14</v>
      </c>
      <c r="B70" s="35" t="s">
        <v>80</v>
      </c>
      <c r="C70" s="36"/>
      <c r="D70" s="31" t="s">
        <v>90</v>
      </c>
      <c r="E70" s="36"/>
      <c r="F70" s="37"/>
      <c r="G70" s="22"/>
      <c r="I70" s="22"/>
      <c r="J70" s="22"/>
      <c r="K70" s="22"/>
      <c r="R70" s="2"/>
      <c r="S70" s="2"/>
      <c r="T70" s="2"/>
      <c r="U70" s="2"/>
      <c r="V70" s="2"/>
    </row>
    <row r="71" spans="1:22" s="15" customFormat="1" ht="20.100000000000001" customHeight="1" x14ac:dyDescent="0.2">
      <c r="A71" s="13" t="s">
        <v>15</v>
      </c>
      <c r="B71" s="35" t="s">
        <v>82</v>
      </c>
      <c r="C71" s="36"/>
      <c r="D71" s="35" t="s">
        <v>82</v>
      </c>
      <c r="E71" s="36"/>
      <c r="F71" s="37"/>
      <c r="G71" s="22"/>
      <c r="I71" s="22"/>
      <c r="J71" s="22"/>
      <c r="K71" s="22"/>
      <c r="R71" s="2"/>
      <c r="S71" s="2"/>
      <c r="T71" s="2"/>
      <c r="U71" s="2"/>
      <c r="V71" s="2"/>
    </row>
    <row r="72" spans="1:22" s="15" customFormat="1" ht="20.100000000000001" customHeight="1" x14ac:dyDescent="0.2">
      <c r="A72" s="13" t="s">
        <v>16</v>
      </c>
      <c r="B72" s="35" t="s">
        <v>85</v>
      </c>
      <c r="C72" s="36"/>
      <c r="D72" s="35" t="s">
        <v>85</v>
      </c>
      <c r="E72" s="36"/>
      <c r="F72" s="37"/>
      <c r="G72" s="22"/>
      <c r="I72" s="22"/>
      <c r="J72" s="22"/>
      <c r="K72" s="22"/>
      <c r="R72" s="2"/>
      <c r="S72" s="2"/>
      <c r="T72" s="2"/>
      <c r="U72" s="2"/>
      <c r="V72" s="2"/>
    </row>
    <row r="73" spans="1:22" s="15" customFormat="1" ht="20.100000000000001" customHeight="1" x14ac:dyDescent="0.2">
      <c r="A73" s="13" t="s">
        <v>17</v>
      </c>
      <c r="B73" s="35" t="s">
        <v>91</v>
      </c>
      <c r="C73" s="36"/>
      <c r="D73" s="35" t="s">
        <v>91</v>
      </c>
      <c r="E73" s="36"/>
      <c r="F73" s="37"/>
      <c r="G73" s="22"/>
      <c r="R73" s="2"/>
      <c r="S73" s="2"/>
      <c r="T73" s="2"/>
      <c r="U73" s="2"/>
      <c r="V73" s="2"/>
    </row>
    <row r="74" spans="1:22" s="15" customFormat="1" ht="20.100000000000001" customHeight="1" x14ac:dyDescent="0.2">
      <c r="A74" s="13" t="s">
        <v>28</v>
      </c>
      <c r="B74" s="35" t="s">
        <v>86</v>
      </c>
      <c r="C74" s="36"/>
      <c r="D74" s="35" t="s">
        <v>86</v>
      </c>
      <c r="E74" s="36"/>
      <c r="F74" s="37"/>
      <c r="G74" s="22"/>
      <c r="R74" s="2"/>
      <c r="S74" s="2"/>
      <c r="T74" s="2"/>
      <c r="U74" s="2"/>
      <c r="V74" s="2"/>
    </row>
  </sheetData>
  <sortState ref="B51:H58">
    <sortCondition descending="1" ref="H51:H58"/>
  </sortState>
  <mergeCells count="42">
    <mergeCell ref="P39:P40"/>
    <mergeCell ref="Q39:Q40"/>
    <mergeCell ref="A3:Q3"/>
    <mergeCell ref="A4:Q4"/>
    <mergeCell ref="A5:F5"/>
    <mergeCell ref="G5:Q5"/>
    <mergeCell ref="A6:C6"/>
    <mergeCell ref="D6:E6"/>
    <mergeCell ref="F6:F7"/>
    <mergeCell ref="G6:J6"/>
    <mergeCell ref="K6:K7"/>
    <mergeCell ref="L6:N6"/>
    <mergeCell ref="P17:P18"/>
    <mergeCell ref="Q17:Q18"/>
    <mergeCell ref="P28:P29"/>
    <mergeCell ref="Q28:Q29"/>
    <mergeCell ref="B61:C61"/>
    <mergeCell ref="D61:F61"/>
    <mergeCell ref="O6:O7"/>
    <mergeCell ref="P6:P7"/>
    <mergeCell ref="Q6:Q7"/>
    <mergeCell ref="A17:C17"/>
    <mergeCell ref="D17:E17"/>
    <mergeCell ref="F17:F18"/>
    <mergeCell ref="G17:J17"/>
    <mergeCell ref="K17:K18"/>
    <mergeCell ref="L17:N17"/>
    <mergeCell ref="O17:O18"/>
    <mergeCell ref="A28:C28"/>
    <mergeCell ref="D28:E28"/>
    <mergeCell ref="F28:F29"/>
    <mergeCell ref="G28:J28"/>
    <mergeCell ref="L28:N28"/>
    <mergeCell ref="O28:O29"/>
    <mergeCell ref="A39:C39"/>
    <mergeCell ref="D39:E39"/>
    <mergeCell ref="F39:F40"/>
    <mergeCell ref="G39:J39"/>
    <mergeCell ref="K39:K40"/>
    <mergeCell ref="L39:N39"/>
    <mergeCell ref="O39:O40"/>
    <mergeCell ref="K28:K29"/>
  </mergeCells>
  <conditionalFormatting sqref="S50:S55 S59:S1048576 S1:S12 S16 S27">
    <cfRule type="containsText" dxfId="44" priority="60" operator="containsText" text="ORDENAR">
      <formula>NOT(ISERROR(SEARCH("ORDENAR",S1)))</formula>
    </cfRule>
    <cfRule type="containsText" priority="61" operator="containsText" text="ORDENAR">
      <formula>NOT(ISERROR(SEARCH("ORDENAR",S1)))</formula>
    </cfRule>
  </conditionalFormatting>
  <conditionalFormatting sqref="S17:S23">
    <cfRule type="containsText" dxfId="43" priority="58" operator="containsText" text="ORDENAR">
      <formula>NOT(ISERROR(SEARCH("ORDENAR",S17)))</formula>
    </cfRule>
    <cfRule type="containsText" priority="59" operator="containsText" text="ORDENAR">
      <formula>NOT(ISERROR(SEARCH("ORDENAR",S17)))</formula>
    </cfRule>
  </conditionalFormatting>
  <conditionalFormatting sqref="I51:M55">
    <cfRule type="containsText" dxfId="42" priority="56" operator="containsText" text="ORDENAR">
      <formula>NOT(ISERROR(SEARCH("ORDENAR",I51)))</formula>
    </cfRule>
    <cfRule type="containsText" priority="57" operator="containsText" text="ORDENAR">
      <formula>NOT(ISERROR(SEARCH("ORDENAR",I51)))</formula>
    </cfRule>
  </conditionalFormatting>
  <conditionalFormatting sqref="D59:K59">
    <cfRule type="cellIs" priority="55" operator="greaterThan">
      <formula>0</formula>
    </cfRule>
  </conditionalFormatting>
  <conditionalFormatting sqref="S13:S15">
    <cfRule type="containsText" dxfId="41" priority="53" operator="containsText" text="ORDENAR">
      <formula>NOT(ISERROR(SEARCH("ORDENAR",S13)))</formula>
    </cfRule>
    <cfRule type="containsText" priority="54" operator="containsText" text="ORDENAR">
      <formula>NOT(ISERROR(SEARCH("ORDENAR",S13)))</formula>
    </cfRule>
  </conditionalFormatting>
  <conditionalFormatting sqref="S24:S26">
    <cfRule type="containsText" dxfId="40" priority="45" operator="containsText" text="ORDENAR">
      <formula>NOT(ISERROR(SEARCH("ORDENAR",S24)))</formula>
    </cfRule>
    <cfRule type="containsText" priority="46" operator="containsText" text="ORDENAR">
      <formula>NOT(ISERROR(SEARCH("ORDENAR",S24)))</formula>
    </cfRule>
  </conditionalFormatting>
  <conditionalFormatting sqref="S56:S58">
    <cfRule type="containsText" dxfId="39" priority="37" operator="containsText" text="ORDENAR">
      <formula>NOT(ISERROR(SEARCH("ORDENAR",S56)))</formula>
    </cfRule>
    <cfRule type="containsText" priority="38" operator="containsText" text="ORDENAR">
      <formula>NOT(ISERROR(SEARCH("ORDENAR",S56)))</formula>
    </cfRule>
  </conditionalFormatting>
  <conditionalFormatting sqref="I56:M58">
    <cfRule type="containsText" dxfId="38" priority="35" operator="containsText" text="ORDENAR">
      <formula>NOT(ISERROR(SEARCH("ORDENAR",I56)))</formula>
    </cfRule>
    <cfRule type="containsText" priority="36" operator="containsText" text="ORDENAR">
      <formula>NOT(ISERROR(SEARCH("ORDENAR",I56)))</formula>
    </cfRule>
  </conditionalFormatting>
  <conditionalFormatting sqref="B1">
    <cfRule type="cellIs" dxfId="37" priority="21" operator="equal">
      <formula>0</formula>
    </cfRule>
    <cfRule type="cellIs" dxfId="36" priority="22" operator="equal">
      <formula>""""""</formula>
    </cfRule>
  </conditionalFormatting>
  <conditionalFormatting sqref="G5">
    <cfRule type="cellIs" dxfId="35" priority="19" operator="equal">
      <formula>0</formula>
    </cfRule>
    <cfRule type="cellIs" dxfId="34" priority="20" operator="equal">
      <formula>""""""</formula>
    </cfRule>
  </conditionalFormatting>
  <conditionalFormatting sqref="A6">
    <cfRule type="cellIs" dxfId="33" priority="17" operator="equal">
      <formula>0</formula>
    </cfRule>
    <cfRule type="cellIs" dxfId="32" priority="18" operator="equal">
      <formula>""""""</formula>
    </cfRule>
  </conditionalFormatting>
  <conditionalFormatting sqref="A17">
    <cfRule type="cellIs" dxfId="31" priority="15" operator="equal">
      <formula>0</formula>
    </cfRule>
    <cfRule type="cellIs" dxfId="30" priority="16" operator="equal">
      <formula>""""""</formula>
    </cfRule>
  </conditionalFormatting>
  <conditionalFormatting sqref="S28:S34 S38 S49">
    <cfRule type="containsText" dxfId="29" priority="11" operator="containsText" text="ORDENAR">
      <formula>NOT(ISERROR(SEARCH("ORDENAR",S28)))</formula>
    </cfRule>
    <cfRule type="containsText" priority="12" operator="containsText" text="ORDENAR">
      <formula>NOT(ISERROR(SEARCH("ORDENAR",S28)))</formula>
    </cfRule>
  </conditionalFormatting>
  <conditionalFormatting sqref="S39:S45">
    <cfRule type="containsText" dxfId="28" priority="9" operator="containsText" text="ORDENAR">
      <formula>NOT(ISERROR(SEARCH("ORDENAR",S39)))</formula>
    </cfRule>
    <cfRule type="containsText" priority="10" operator="containsText" text="ORDENAR">
      <formula>NOT(ISERROR(SEARCH("ORDENAR",S39)))</formula>
    </cfRule>
  </conditionalFormatting>
  <conditionalFormatting sqref="S35:S37">
    <cfRule type="containsText" dxfId="27" priority="7" operator="containsText" text="ORDENAR">
      <formula>NOT(ISERROR(SEARCH("ORDENAR",S35)))</formula>
    </cfRule>
    <cfRule type="containsText" priority="8" operator="containsText" text="ORDENAR">
      <formula>NOT(ISERROR(SEARCH("ORDENAR",S35)))</formula>
    </cfRule>
  </conditionalFormatting>
  <conditionalFormatting sqref="S46:S48">
    <cfRule type="containsText" dxfId="26" priority="5" operator="containsText" text="ORDENAR">
      <formula>NOT(ISERROR(SEARCH("ORDENAR",S46)))</formula>
    </cfRule>
    <cfRule type="containsText" priority="6" operator="containsText" text="ORDENAR">
      <formula>NOT(ISERROR(SEARCH("ORDENAR",S46)))</formula>
    </cfRule>
  </conditionalFormatting>
  <conditionalFormatting sqref="A28">
    <cfRule type="cellIs" dxfId="25" priority="3" operator="equal">
      <formula>0</formula>
    </cfRule>
    <cfRule type="cellIs" dxfId="24" priority="4" operator="equal">
      <formula>""""""</formula>
    </cfRule>
  </conditionalFormatting>
  <conditionalFormatting sqref="A39">
    <cfRule type="cellIs" dxfId="23" priority="1" operator="equal">
      <formula>0</formula>
    </cfRule>
    <cfRule type="cellIs" dxfId="22" priority="2" operator="equal">
      <formula>""""""</formula>
    </cfRule>
  </conditionalFormatting>
  <pageMargins left="0" right="0" top="0.39370078740157483" bottom="0" header="0" footer="0"/>
  <pageSetup paperSize="9" scale="8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tabSelected="1" zoomScale="80" zoomScaleNormal="80" workbookViewId="0">
      <pane ySplit="5" topLeftCell="A24" activePane="bottomLeft" state="frozen"/>
      <selection activeCell="A19" sqref="A19"/>
      <selection pane="bottomLeft" activeCell="K37" sqref="K37"/>
    </sheetView>
  </sheetViews>
  <sheetFormatPr baseColWidth="10" defaultColWidth="14.83203125" defaultRowHeight="20.100000000000001" customHeight="1" outlineLevelRow="1" outlineLevelCol="1" x14ac:dyDescent="0.2"/>
  <cols>
    <col min="1" max="1" width="8.6640625" style="2" bestFit="1" customWidth="1"/>
    <col min="2" max="2" width="32.1640625" style="2" customWidth="1"/>
    <col min="3" max="3" width="20.33203125" style="2" customWidth="1"/>
    <col min="4" max="5" width="12.33203125" style="15" customWidth="1"/>
    <col min="6" max="6" width="13.1640625" style="15" customWidth="1"/>
    <col min="7" max="10" width="12.33203125" style="15" customWidth="1" outlineLevel="1"/>
    <col min="11" max="11" width="11.83203125" style="15" customWidth="1"/>
    <col min="12" max="14" width="12.33203125" style="15" customWidth="1" outlineLevel="1"/>
    <col min="15" max="15" width="11.83203125" style="15" customWidth="1"/>
    <col min="16" max="16" width="7" style="15" bestFit="1" customWidth="1"/>
    <col min="17" max="17" width="9.5" style="15" bestFit="1" customWidth="1"/>
    <col min="18" max="18" width="9" style="2" bestFit="1" customWidth="1"/>
    <col min="19" max="19" width="7.6640625" style="2" bestFit="1" customWidth="1"/>
    <col min="20" max="16384" width="14.83203125" style="2"/>
  </cols>
  <sheetData>
    <row r="1" spans="1:22" ht="20.100000000000001" customHeight="1" outlineLevel="1" x14ac:dyDescent="0.2">
      <c r="A1" s="26" t="s">
        <v>0</v>
      </c>
      <c r="B1" s="28" t="s">
        <v>34</v>
      </c>
      <c r="C1" s="1" t="str">
        <f>+IF(B1="C","Total ejecución en base 15","Total ejecución en base 10")</f>
        <v>Total ejecución en base 10</v>
      </c>
    </row>
    <row r="2" spans="1:22" ht="7.15" customHeight="1" x14ac:dyDescent="0.2"/>
    <row r="3" spans="1:22" ht="12.75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2.75" x14ac:dyDescent="0.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22" ht="12.75" x14ac:dyDescent="0.2">
      <c r="A5" s="56" t="s">
        <v>2</v>
      </c>
      <c r="B5" s="57"/>
      <c r="C5" s="57"/>
      <c r="D5" s="57"/>
      <c r="E5" s="57"/>
      <c r="F5" s="57"/>
      <c r="G5" s="50" t="s">
        <v>63</v>
      </c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22" s="3" customFormat="1" ht="12.75" x14ac:dyDescent="0.2">
      <c r="A6" s="50" t="s">
        <v>36</v>
      </c>
      <c r="B6" s="51"/>
      <c r="C6" s="52"/>
      <c r="D6" s="58" t="s">
        <v>3</v>
      </c>
      <c r="E6" s="59"/>
      <c r="F6" s="60" t="s">
        <v>4</v>
      </c>
      <c r="G6" s="42" t="s">
        <v>19</v>
      </c>
      <c r="H6" s="43"/>
      <c r="I6" s="43"/>
      <c r="J6" s="43"/>
      <c r="K6" s="60" t="s">
        <v>5</v>
      </c>
      <c r="L6" s="42" t="s">
        <v>31</v>
      </c>
      <c r="M6" s="43"/>
      <c r="N6" s="43"/>
      <c r="O6" s="60" t="s">
        <v>6</v>
      </c>
      <c r="P6" s="61" t="s">
        <v>7</v>
      </c>
      <c r="Q6" s="62" t="s">
        <v>8</v>
      </c>
    </row>
    <row r="7" spans="1:22" s="3" customFormat="1" ht="19.5" customHeight="1" x14ac:dyDescent="0.2">
      <c r="A7" s="4" t="s">
        <v>9</v>
      </c>
      <c r="B7" s="5" t="s">
        <v>10</v>
      </c>
      <c r="C7" s="5" t="s">
        <v>11</v>
      </c>
      <c r="D7" s="16" t="s">
        <v>12</v>
      </c>
      <c r="E7" s="17" t="s">
        <v>13</v>
      </c>
      <c r="F7" s="45"/>
      <c r="G7" s="17" t="s">
        <v>20</v>
      </c>
      <c r="H7" s="17" t="s">
        <v>21</v>
      </c>
      <c r="I7" s="17" t="s">
        <v>22</v>
      </c>
      <c r="J7" s="17" t="s">
        <v>23</v>
      </c>
      <c r="K7" s="45"/>
      <c r="L7" s="17" t="s">
        <v>14</v>
      </c>
      <c r="M7" s="17" t="s">
        <v>15</v>
      </c>
      <c r="N7" s="17" t="s">
        <v>16</v>
      </c>
      <c r="O7" s="45"/>
      <c r="P7" s="47"/>
      <c r="Q7" s="49"/>
      <c r="R7" s="3" t="s">
        <v>30</v>
      </c>
      <c r="S7" s="3" t="s">
        <v>29</v>
      </c>
    </row>
    <row r="8" spans="1:22" ht="12.75" x14ac:dyDescent="0.2">
      <c r="A8" s="6">
        <v>1</v>
      </c>
      <c r="B8" s="7" t="s">
        <v>67</v>
      </c>
      <c r="C8" s="8" t="s">
        <v>37</v>
      </c>
      <c r="D8" s="18">
        <v>7.3</v>
      </c>
      <c r="E8" s="19">
        <v>4.0999999999999996</v>
      </c>
      <c r="F8" s="20">
        <f>(D8+E8)</f>
        <v>11.399999999999999</v>
      </c>
      <c r="G8" s="19">
        <v>1.8</v>
      </c>
      <c r="H8" s="19">
        <v>2.6</v>
      </c>
      <c r="I8" s="19">
        <v>2.5</v>
      </c>
      <c r="J8" s="19">
        <v>3</v>
      </c>
      <c r="K8" s="20">
        <f>IF(COUNT(G8:J8)=3,IF((IF($B$1="C",15,10)-(AVERAGE(G8:J8)))&lt;0,0,(IF($B$1="C",15,10)-(AVERAGE(G8:J8)))),IF((IF($B$1="C",15,10)-(MEDIAN(G8:J8)))&lt;0,0,(IF($B$1="C",15,10)-(MEDIAN(G8:J8)))))</f>
        <v>7.45</v>
      </c>
      <c r="L8" s="19">
        <v>2.8</v>
      </c>
      <c r="M8" s="19">
        <v>2.8</v>
      </c>
      <c r="N8" s="19">
        <v>2.9</v>
      </c>
      <c r="O8" s="20">
        <f>IF(COUNT(L8:N8)=3,IF((IF($B$1="C",15,10)-(AVERAGE(L8:N8)))&lt;0,0,(IF($B$1="C",15,10)-(AVERAGE(L8:N8)))),IF((IF($B$1="C",15,10)-(MEDIAN(L8:N8)))&lt;0,0,(IF($B$1="C",15,10)-(MEDIAN(L8:N8)))))</f>
        <v>7.1666666666666661</v>
      </c>
      <c r="P8" s="19">
        <v>0.3</v>
      </c>
      <c r="Q8" s="20">
        <f>IF((F8+K8+O8-P8)&lt;0,"0",(F8+K8+O8-P8))</f>
        <v>25.716666666666665</v>
      </c>
      <c r="R8" s="25">
        <f>+SUM(D8:E8)+10-MEDIAN(G8:J8)+10-AVERAGE(L8:N8)-P8-Q8</f>
        <v>0</v>
      </c>
      <c r="S8" s="2" t="str">
        <f>+IFERROR(IF(Q8&lt;Q9,"ORDENAR",""),"")</f>
        <v/>
      </c>
      <c r="U8" s="25"/>
      <c r="V8" s="25"/>
    </row>
    <row r="9" spans="1:22" ht="12.75" x14ac:dyDescent="0.2">
      <c r="A9" s="6">
        <v>2</v>
      </c>
      <c r="B9" s="7" t="s">
        <v>69</v>
      </c>
      <c r="C9" s="8" t="s">
        <v>38</v>
      </c>
      <c r="D9" s="18">
        <v>5.3</v>
      </c>
      <c r="E9" s="19">
        <v>5.0999999999999996</v>
      </c>
      <c r="F9" s="20">
        <f>(D9+E9)</f>
        <v>10.399999999999999</v>
      </c>
      <c r="G9" s="19">
        <v>2.9</v>
      </c>
      <c r="H9" s="19">
        <v>2.1</v>
      </c>
      <c r="I9" s="19">
        <v>3.4</v>
      </c>
      <c r="J9" s="19">
        <v>2.9</v>
      </c>
      <c r="K9" s="20">
        <f>IF(COUNT(G9:J9)=3,IF((IF($B$1="C",15,10)-(AVERAGE(G9:J9)))&lt;0,0,(IF($B$1="C",15,10)-(AVERAGE(G9:J9)))),IF((IF($B$1="C",15,10)-(MEDIAN(G9:J9)))&lt;0,0,(IF($B$1="C",15,10)-(MEDIAN(G9:J9)))))</f>
        <v>7.1</v>
      </c>
      <c r="L9" s="19">
        <v>3.2</v>
      </c>
      <c r="M9" s="19">
        <v>2.8</v>
      </c>
      <c r="N9" s="19">
        <v>3.4</v>
      </c>
      <c r="O9" s="20">
        <f>IF(COUNT(L9:N9)=3,IF((IF($B$1="C",15,10)-(AVERAGE(L9:N9)))&lt;0,0,(IF($B$1="C",15,10)-(AVERAGE(L9:N9)))),IF((IF($B$1="C",15,10)-(MEDIAN(L9:N9)))&lt;0,0,(IF($B$1="C",15,10)-(MEDIAN(L9:N9)))))</f>
        <v>6.8666666666666671</v>
      </c>
      <c r="P9" s="19"/>
      <c r="Q9" s="20">
        <f>IF((F9+K9+O9-P9)&lt;0,"0",(F9+K9+O9-P9))</f>
        <v>24.366666666666667</v>
      </c>
      <c r="R9" s="25">
        <f>+SUM(D9:E9)+10-MEDIAN(G9:J9)+10-AVERAGE(L9:N9)-P9-Q9</f>
        <v>0</v>
      </c>
      <c r="S9" s="2" t="str">
        <f t="shared" ref="S9:S10" si="0">+IFERROR(IF(Q9&lt;Q10,"ORDENAR",""),"")</f>
        <v/>
      </c>
      <c r="U9" s="25"/>
      <c r="V9" s="25"/>
    </row>
    <row r="10" spans="1:22" ht="12.75" x14ac:dyDescent="0.2">
      <c r="A10" s="6">
        <v>3</v>
      </c>
      <c r="B10" s="7" t="s">
        <v>66</v>
      </c>
      <c r="C10" s="8" t="s">
        <v>38</v>
      </c>
      <c r="D10" s="18">
        <v>6.4</v>
      </c>
      <c r="E10" s="19">
        <v>3.4</v>
      </c>
      <c r="F10" s="20">
        <f>(D10+E10)</f>
        <v>9.8000000000000007</v>
      </c>
      <c r="G10" s="19">
        <v>3.3</v>
      </c>
      <c r="H10" s="19">
        <v>3.2</v>
      </c>
      <c r="I10" s="19">
        <v>3.3</v>
      </c>
      <c r="J10" s="19">
        <v>3.3</v>
      </c>
      <c r="K10" s="20">
        <f>IF(COUNT(G10:J10)=3,IF((IF($B$1="C",15,10)-(AVERAGE(G10:J10)))&lt;0,0,(IF($B$1="C",15,10)-(AVERAGE(G10:J10)))),IF((IF($B$1="C",15,10)-(MEDIAN(G10:J10)))&lt;0,0,(IF($B$1="C",15,10)-(MEDIAN(G10:J10)))))</f>
        <v>6.7</v>
      </c>
      <c r="L10" s="19">
        <v>3.3</v>
      </c>
      <c r="M10" s="19">
        <v>3.9</v>
      </c>
      <c r="N10" s="19">
        <v>3.9</v>
      </c>
      <c r="O10" s="20">
        <f>IF(COUNT(L10:N10)=3,IF((IF($B$1="C",15,10)-(AVERAGE(L10:N10)))&lt;0,0,(IF($B$1="C",15,10)-(AVERAGE(L10:N10)))),IF((IF($B$1="C",15,10)-(MEDIAN(L10:N10)))&lt;0,0,(IF($B$1="C",15,10)-(MEDIAN(L10:N10)))))</f>
        <v>6.3000000000000007</v>
      </c>
      <c r="P10" s="19"/>
      <c r="Q10" s="20">
        <f>IF((F10+K10+O10-P10)&lt;0,"0",(F10+K10+O10-P10))</f>
        <v>22.8</v>
      </c>
      <c r="R10" s="25">
        <f>+SUM(D10:E10)+10-MEDIAN(G10:J10)+10-AVERAGE(L10:N10)-P10-Q10</f>
        <v>0</v>
      </c>
      <c r="S10" s="2" t="str">
        <f t="shared" si="0"/>
        <v/>
      </c>
    </row>
    <row r="11" spans="1:22" ht="12.75" x14ac:dyDescent="0.2">
      <c r="A11" s="6">
        <v>4</v>
      </c>
      <c r="B11" s="7" t="s">
        <v>92</v>
      </c>
      <c r="C11" s="8" t="s">
        <v>68</v>
      </c>
      <c r="D11" s="18">
        <v>4.3</v>
      </c>
      <c r="E11" s="19">
        <v>2.8</v>
      </c>
      <c r="F11" s="20">
        <f>(D11+E11)</f>
        <v>7.1</v>
      </c>
      <c r="G11" s="19">
        <v>2.9</v>
      </c>
      <c r="H11" s="19">
        <v>2.5</v>
      </c>
      <c r="I11" s="19">
        <v>2.6</v>
      </c>
      <c r="J11" s="19">
        <v>3.4</v>
      </c>
      <c r="K11" s="20">
        <f>IF(COUNT(G11:J11)=3,IF((IF($B$1="C",15,10)-(AVERAGE(G11:J11)))&lt;0,0,(IF($B$1="C",15,10)-(AVERAGE(G11:J11)))),IF((IF($B$1="C",15,10)-(MEDIAN(G11:J11)))&lt;0,0,(IF($B$1="C",15,10)-(MEDIAN(G11:J11)))))</f>
        <v>7.25</v>
      </c>
      <c r="L11" s="19">
        <v>4.0999999999999996</v>
      </c>
      <c r="M11" s="19">
        <v>3.7</v>
      </c>
      <c r="N11" s="19">
        <v>4.2</v>
      </c>
      <c r="O11" s="20">
        <f>IF(COUNT(L11:N11)=3,IF((IF($B$1="C",15,10)-(AVERAGE(L11:N11)))&lt;0,0,(IF($B$1="C",15,10)-(AVERAGE(L11:N11)))),IF((IF($B$1="C",15,10)-(MEDIAN(L11:N11)))&lt;0,0,(IF($B$1="C",15,10)-(MEDIAN(L11:N11)))))</f>
        <v>6</v>
      </c>
      <c r="P11" s="19"/>
      <c r="Q11" s="20">
        <f>IF((F11+K11+O11-P11)&lt;0,"0",(F11+K11+O11-P11))</f>
        <v>20.350000000000001</v>
      </c>
      <c r="R11" s="25">
        <v>0</v>
      </c>
      <c r="S11" s="2" t="str">
        <f>+IFERROR(IF(Q11&lt;Q12,"ORDENAR",""),"")</f>
        <v/>
      </c>
    </row>
    <row r="12" spans="1:22" ht="12.75" x14ac:dyDescent="0.2">
      <c r="A12" s="6">
        <v>5</v>
      </c>
      <c r="B12" s="7" t="s">
        <v>64</v>
      </c>
      <c r="C12" s="8" t="s">
        <v>65</v>
      </c>
      <c r="D12" s="18">
        <v>2.7</v>
      </c>
      <c r="E12" s="19">
        <v>3.2</v>
      </c>
      <c r="F12" s="20">
        <f>(D12+E12)</f>
        <v>5.9</v>
      </c>
      <c r="G12" s="19">
        <v>4.7</v>
      </c>
      <c r="H12" s="19">
        <v>3.8</v>
      </c>
      <c r="I12" s="19">
        <v>5.2</v>
      </c>
      <c r="J12" s="19">
        <v>5.2</v>
      </c>
      <c r="K12" s="20">
        <f>IF(COUNT(G12:J12)=3,IF((IF($B$1="C",15,10)-(AVERAGE(G12:J12)))&lt;0,0,(IF($B$1="C",15,10)-(AVERAGE(G12:J12)))),IF((IF($B$1="C",15,10)-(MEDIAN(G12:J12)))&lt;0,0,(IF($B$1="C",15,10)-(MEDIAN(G12:J12)))))</f>
        <v>5.05</v>
      </c>
      <c r="L12" s="19">
        <v>5</v>
      </c>
      <c r="M12" s="19">
        <v>5.0999999999999996</v>
      </c>
      <c r="N12" s="19">
        <v>4.5</v>
      </c>
      <c r="O12" s="20">
        <f>IF(COUNT(L12:N12)=3,IF((IF($B$1="C",15,10)-(AVERAGE(L12:N12)))&lt;0,0,(IF($B$1="C",15,10)-(AVERAGE(L12:N12)))),IF((IF($B$1="C",15,10)-(MEDIAN(L12:N12)))&lt;0,0,(IF($B$1="C",15,10)-(MEDIAN(L12:N12)))))</f>
        <v>5.1333333333333337</v>
      </c>
      <c r="P12" s="19"/>
      <c r="Q12" s="20">
        <f>IF((F12+K12+O12-P12)&lt;0,"0",(F12+K12+O12-P12))</f>
        <v>16.083333333333332</v>
      </c>
      <c r="R12" s="25">
        <v>0</v>
      </c>
      <c r="S12" s="2" t="str">
        <f>+IFERROR(IF(Q12&lt;#REF!,"ORDENAR",""),"")</f>
        <v/>
      </c>
    </row>
    <row r="13" spans="1:22" ht="12.75" x14ac:dyDescent="0.2">
      <c r="A13" s="9"/>
      <c r="B13" s="10"/>
      <c r="C13" s="1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22" s="3" customFormat="1" ht="13.9" customHeight="1" x14ac:dyDescent="0.2">
      <c r="A14" s="50" t="s">
        <v>50</v>
      </c>
      <c r="B14" s="51"/>
      <c r="C14" s="52"/>
      <c r="D14" s="42" t="s">
        <v>3</v>
      </c>
      <c r="E14" s="53"/>
      <c r="F14" s="44" t="s">
        <v>4</v>
      </c>
      <c r="G14" s="42" t="s">
        <v>19</v>
      </c>
      <c r="H14" s="43"/>
      <c r="I14" s="43"/>
      <c r="J14" s="43"/>
      <c r="K14" s="44" t="s">
        <v>5</v>
      </c>
      <c r="L14" s="42" t="s">
        <v>31</v>
      </c>
      <c r="M14" s="43"/>
      <c r="N14" s="43"/>
      <c r="O14" s="44" t="s">
        <v>6</v>
      </c>
      <c r="P14" s="46" t="s">
        <v>7</v>
      </c>
      <c r="Q14" s="48" t="s">
        <v>8</v>
      </c>
    </row>
    <row r="15" spans="1:22" s="3" customFormat="1" ht="19.5" customHeight="1" x14ac:dyDescent="0.2">
      <c r="A15" s="4" t="s">
        <v>9</v>
      </c>
      <c r="B15" s="5" t="s">
        <v>10</v>
      </c>
      <c r="C15" s="5" t="s">
        <v>11</v>
      </c>
      <c r="D15" s="16" t="s">
        <v>12</v>
      </c>
      <c r="E15" s="17" t="s">
        <v>13</v>
      </c>
      <c r="F15" s="45"/>
      <c r="G15" s="17" t="s">
        <v>20</v>
      </c>
      <c r="H15" s="17" t="s">
        <v>21</v>
      </c>
      <c r="I15" s="17" t="s">
        <v>22</v>
      </c>
      <c r="J15" s="17" t="s">
        <v>23</v>
      </c>
      <c r="K15" s="45"/>
      <c r="L15" s="17" t="s">
        <v>14</v>
      </c>
      <c r="M15" s="17" t="s">
        <v>15</v>
      </c>
      <c r="N15" s="17" t="s">
        <v>16</v>
      </c>
      <c r="O15" s="45"/>
      <c r="P15" s="47"/>
      <c r="Q15" s="49"/>
    </row>
    <row r="16" spans="1:22" ht="12.75" x14ac:dyDescent="0.2">
      <c r="A16" s="6">
        <v>1</v>
      </c>
      <c r="B16" s="7" t="s">
        <v>67</v>
      </c>
      <c r="C16" s="8" t="s">
        <v>37</v>
      </c>
      <c r="D16" s="18">
        <v>5.8</v>
      </c>
      <c r="E16" s="19">
        <v>6.4</v>
      </c>
      <c r="F16" s="20">
        <f>(D16+E16)</f>
        <v>12.2</v>
      </c>
      <c r="G16" s="19">
        <v>2.1</v>
      </c>
      <c r="H16" s="19">
        <v>1.8</v>
      </c>
      <c r="I16" s="19">
        <v>1.9</v>
      </c>
      <c r="J16" s="19">
        <v>2.2999999999999998</v>
      </c>
      <c r="K16" s="20">
        <f>IF(COUNT(G16:J16)=3,IF((IF($B$1="C",15,10)-(AVERAGE(G16:J16)))&lt;0,0,(IF($B$1="C",15,10)-(AVERAGE(G16:J16)))),IF((IF($B$1="C",15,10)-(MEDIAN(G16:J16)))&lt;0,0,(IF($B$1="C",15,10)-(MEDIAN(G16:J16)))))</f>
        <v>8</v>
      </c>
      <c r="L16" s="19">
        <v>2.2000000000000002</v>
      </c>
      <c r="M16" s="19">
        <v>2.2000000000000002</v>
      </c>
      <c r="N16" s="19">
        <v>2.1</v>
      </c>
      <c r="O16" s="20">
        <f>IF(COUNT(L16:N16)=3,IF((IF($B$1="C",15,10)-(AVERAGE(L16:N16)))&lt;0,0,(IF($B$1="C",15,10)-(AVERAGE(L16:N16)))),IF((IF($B$1="C",15,10)-(MEDIAN(L16:N16)))&lt;0,0,(IF($B$1="C",15,10)-(MEDIAN(L16:N16)))))</f>
        <v>7.8333333333333339</v>
      </c>
      <c r="P16" s="19"/>
      <c r="Q16" s="20">
        <f>IF((F16+K16+O16-P16)&lt;0,"0",(F16+K16+O16-P16))</f>
        <v>28.033333333333331</v>
      </c>
      <c r="R16" s="25">
        <f>+SUM(D16:E16)+10-MEDIAN(G16:J16)+10-AVERAGE(L16:N16)-P16-Q16</f>
        <v>0</v>
      </c>
      <c r="S16" s="2" t="str">
        <f>+IFERROR(IF(Q16&lt;Q17,"ORDENAR",""),"")</f>
        <v/>
      </c>
    </row>
    <row r="17" spans="1:22" ht="12.75" x14ac:dyDescent="0.2">
      <c r="A17" s="6">
        <v>2</v>
      </c>
      <c r="B17" s="7" t="s">
        <v>69</v>
      </c>
      <c r="C17" s="8" t="s">
        <v>38</v>
      </c>
      <c r="D17" s="18">
        <v>4.9000000000000004</v>
      </c>
      <c r="E17" s="19">
        <v>5.2</v>
      </c>
      <c r="F17" s="20">
        <f>(D17+E17)</f>
        <v>10.100000000000001</v>
      </c>
      <c r="G17" s="19">
        <v>2.8</v>
      </c>
      <c r="H17" s="19">
        <v>2.2000000000000002</v>
      </c>
      <c r="I17" s="19">
        <v>2.2999999999999998</v>
      </c>
      <c r="J17" s="19">
        <v>2.2999999999999998</v>
      </c>
      <c r="K17" s="20">
        <f>IF(COUNT(G17:J17)=3,IF((IF($B$1="C",15,10)-(AVERAGE(G17:J17)))&lt;0,0,(IF($B$1="C",15,10)-(AVERAGE(G17:J17)))),IF((IF($B$1="C",15,10)-(MEDIAN(G17:J17)))&lt;0,0,(IF($B$1="C",15,10)-(MEDIAN(G17:J17)))))</f>
        <v>7.7</v>
      </c>
      <c r="L17" s="19">
        <v>2.7</v>
      </c>
      <c r="M17" s="19">
        <v>3</v>
      </c>
      <c r="N17" s="19">
        <v>3.2</v>
      </c>
      <c r="O17" s="20">
        <f>IF(COUNT(L17:N17)=3,IF((IF($B$1="C",15,10)-(AVERAGE(L17:N17)))&lt;0,0,(IF($B$1="C",15,10)-(AVERAGE(L17:N17)))),IF((IF($B$1="C",15,10)-(MEDIAN(L17:N17)))&lt;0,0,(IF($B$1="C",15,10)-(MEDIAN(L17:N17)))))</f>
        <v>7.0333333333333332</v>
      </c>
      <c r="P17" s="19"/>
      <c r="Q17" s="20">
        <f>IF((F17+K17+O17-P17)&lt;0,"0",(F17+K17+O17-P17))</f>
        <v>24.833333333333336</v>
      </c>
      <c r="R17" s="25">
        <f>+SUM(D17:E17)+10-MEDIAN(G17:J17)+10-AVERAGE(L17:N17)-P17-Q17</f>
        <v>0</v>
      </c>
      <c r="S17" s="2" t="str">
        <f t="shared" ref="S17:S18" si="1">+IFERROR(IF(Q17&lt;Q18,"ORDENAR",""),"")</f>
        <v/>
      </c>
    </row>
    <row r="18" spans="1:22" ht="12.75" x14ac:dyDescent="0.2">
      <c r="A18" s="6">
        <v>3</v>
      </c>
      <c r="B18" s="7" t="s">
        <v>66</v>
      </c>
      <c r="C18" s="8" t="s">
        <v>38</v>
      </c>
      <c r="D18" s="18">
        <v>5.4</v>
      </c>
      <c r="E18" s="19">
        <v>4.5999999999999996</v>
      </c>
      <c r="F18" s="20">
        <f>(D18+E18)</f>
        <v>10</v>
      </c>
      <c r="G18" s="19">
        <v>3.2</v>
      </c>
      <c r="H18" s="19">
        <v>3.4</v>
      </c>
      <c r="I18" s="19">
        <v>3.8</v>
      </c>
      <c r="J18" s="19">
        <v>2.8</v>
      </c>
      <c r="K18" s="20">
        <f>IF(COUNT(G18:J18)=3,IF((IF($B$1="C",15,10)-(AVERAGE(G18:J18)))&lt;0,0,(IF($B$1="C",15,10)-(AVERAGE(G18:J18)))),IF((IF($B$1="C",15,10)-(MEDIAN(G18:J18)))&lt;0,0,(IF($B$1="C",15,10)-(MEDIAN(G18:J18)))))</f>
        <v>6.7</v>
      </c>
      <c r="L18" s="19">
        <v>3.5</v>
      </c>
      <c r="M18" s="19">
        <v>3</v>
      </c>
      <c r="N18" s="19">
        <v>3.6</v>
      </c>
      <c r="O18" s="20">
        <f>IF(COUNT(L18:N18)=3,IF((IF($B$1="C",15,10)-(AVERAGE(L18:N18)))&lt;0,0,(IF($B$1="C",15,10)-(AVERAGE(L18:N18)))),IF((IF($B$1="C",15,10)-(MEDIAN(L18:N18)))&lt;0,0,(IF($B$1="C",15,10)-(MEDIAN(L18:N18)))))</f>
        <v>6.6333333333333329</v>
      </c>
      <c r="P18" s="19"/>
      <c r="Q18" s="20">
        <f>IF((F18+K18+O18-P18)&lt;0,"0",(F18+K18+O18-P18))</f>
        <v>23.333333333333332</v>
      </c>
      <c r="R18" s="25">
        <f>+SUM(D18:E18)+10-MEDIAN(G18:J18)+10-AVERAGE(L18:N18)-P18-Q18</f>
        <v>0</v>
      </c>
      <c r="S18" s="2" t="str">
        <f t="shared" si="1"/>
        <v/>
      </c>
    </row>
    <row r="19" spans="1:22" ht="12.75" x14ac:dyDescent="0.2">
      <c r="A19" s="6">
        <v>4</v>
      </c>
      <c r="B19" s="7" t="s">
        <v>92</v>
      </c>
      <c r="C19" s="8" t="s">
        <v>68</v>
      </c>
      <c r="D19" s="18">
        <v>3.8</v>
      </c>
      <c r="E19" s="19">
        <v>3.2</v>
      </c>
      <c r="F19" s="20">
        <f>(D19+E19)</f>
        <v>7</v>
      </c>
      <c r="G19" s="19">
        <v>2.8</v>
      </c>
      <c r="H19" s="19">
        <v>2.2000000000000002</v>
      </c>
      <c r="I19" s="19">
        <v>2.2000000000000002</v>
      </c>
      <c r="J19" s="19">
        <v>2.9</v>
      </c>
      <c r="K19" s="20">
        <f>IF(COUNT(G19:J19)=3,IF((IF($B$1="C",15,10)-(AVERAGE(G19:J19)))&lt;0,0,(IF($B$1="C",15,10)-(AVERAGE(G19:J19)))),IF((IF($B$1="C",15,10)-(MEDIAN(G19:J19)))&lt;0,0,(IF($B$1="C",15,10)-(MEDIAN(G19:J19)))))</f>
        <v>7.5</v>
      </c>
      <c r="L19" s="19">
        <v>3.5</v>
      </c>
      <c r="M19" s="19">
        <v>2.9</v>
      </c>
      <c r="N19" s="19">
        <v>2.9</v>
      </c>
      <c r="O19" s="20">
        <f>IF(COUNT(L19:N19)=3,IF((IF($B$1="C",15,10)-(AVERAGE(L19:N19)))&lt;0,0,(IF($B$1="C",15,10)-(AVERAGE(L19:N19)))),IF((IF($B$1="C",15,10)-(MEDIAN(L19:N19)))&lt;0,0,(IF($B$1="C",15,10)-(MEDIAN(L19:N19)))))</f>
        <v>6.9</v>
      </c>
      <c r="P19" s="19"/>
      <c r="Q19" s="20">
        <f>IF((F19+K19+O19-P19)&lt;0,"0",(F19+K19+O19-P19))</f>
        <v>21.4</v>
      </c>
      <c r="R19" s="25">
        <v>0</v>
      </c>
      <c r="S19" s="2" t="str">
        <f>+IFERROR(IF(Q19&lt;Q20,"ORDENAR",""),"")</f>
        <v/>
      </c>
    </row>
    <row r="20" spans="1:22" ht="12.75" x14ac:dyDescent="0.2">
      <c r="A20" s="6">
        <v>5</v>
      </c>
      <c r="B20" s="7" t="s">
        <v>64</v>
      </c>
      <c r="C20" s="8" t="s">
        <v>65</v>
      </c>
      <c r="D20" s="18">
        <v>2.4</v>
      </c>
      <c r="E20" s="19">
        <v>3.8</v>
      </c>
      <c r="F20" s="20">
        <f>(D20+E20)</f>
        <v>6.1999999999999993</v>
      </c>
      <c r="G20" s="19">
        <v>4.5</v>
      </c>
      <c r="H20" s="19">
        <v>3.9</v>
      </c>
      <c r="I20" s="19">
        <v>5.3</v>
      </c>
      <c r="J20" s="19">
        <v>3.4</v>
      </c>
      <c r="K20" s="20">
        <f>IF(COUNT(G20:J20)=3,IF((IF($B$1="C",15,10)-(AVERAGE(G20:J20)))&lt;0,0,(IF($B$1="C",15,10)-(AVERAGE(G20:J20)))),IF((IF($B$1="C",15,10)-(MEDIAN(G20:J20)))&lt;0,0,(IF($B$1="C",15,10)-(MEDIAN(G20:J20)))))</f>
        <v>5.8</v>
      </c>
      <c r="L20" s="19">
        <v>3.7</v>
      </c>
      <c r="M20" s="19">
        <v>4</v>
      </c>
      <c r="N20" s="19">
        <v>4</v>
      </c>
      <c r="O20" s="20">
        <f>IF(COUNT(L20:N20)=3,IF((IF($B$1="C",15,10)-(AVERAGE(L20:N20)))&lt;0,0,(IF($B$1="C",15,10)-(AVERAGE(L20:N20)))),IF((IF($B$1="C",15,10)-(MEDIAN(L20:N20)))&lt;0,0,(IF($B$1="C",15,10)-(MEDIAN(L20:N20)))))</f>
        <v>6.1</v>
      </c>
      <c r="P20" s="19"/>
      <c r="Q20" s="20">
        <f>IF((F20+K20+O20-P20)&lt;0,"0",(F20+K20+O20-P20))</f>
        <v>18.100000000000001</v>
      </c>
      <c r="R20" s="25">
        <v>0</v>
      </c>
      <c r="S20" s="2" t="str">
        <f>+IFERROR(IF(Q20&lt;#REF!,"ORDENAR",""),"")</f>
        <v/>
      </c>
    </row>
    <row r="21" spans="1:22" ht="12.75" x14ac:dyDescent="0.2">
      <c r="A21" s="9"/>
      <c r="B21" s="10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S21" s="12"/>
    </row>
    <row r="22" spans="1:22" s="3" customFormat="1" ht="12.75" x14ac:dyDescent="0.2">
      <c r="A22" s="50" t="s">
        <v>72</v>
      </c>
      <c r="B22" s="51"/>
      <c r="C22" s="52"/>
      <c r="D22" s="42" t="s">
        <v>3</v>
      </c>
      <c r="E22" s="53"/>
      <c r="F22" s="44" t="s">
        <v>4</v>
      </c>
      <c r="G22" s="42" t="s">
        <v>19</v>
      </c>
      <c r="H22" s="43"/>
      <c r="I22" s="43"/>
      <c r="J22" s="43"/>
      <c r="K22" s="44" t="s">
        <v>5</v>
      </c>
      <c r="L22" s="42" t="s">
        <v>31</v>
      </c>
      <c r="M22" s="43"/>
      <c r="N22" s="43"/>
      <c r="O22" s="44" t="s">
        <v>6</v>
      </c>
      <c r="P22" s="46" t="s">
        <v>7</v>
      </c>
      <c r="Q22" s="48" t="s">
        <v>8</v>
      </c>
    </row>
    <row r="23" spans="1:22" s="3" customFormat="1" ht="19.5" customHeight="1" x14ac:dyDescent="0.2">
      <c r="A23" s="4" t="s">
        <v>9</v>
      </c>
      <c r="B23" s="5" t="s">
        <v>10</v>
      </c>
      <c r="C23" s="5" t="s">
        <v>11</v>
      </c>
      <c r="D23" s="16" t="s">
        <v>12</v>
      </c>
      <c r="E23" s="17" t="s">
        <v>13</v>
      </c>
      <c r="F23" s="45"/>
      <c r="G23" s="17" t="s">
        <v>20</v>
      </c>
      <c r="H23" s="17" t="s">
        <v>21</v>
      </c>
      <c r="I23" s="17" t="s">
        <v>22</v>
      </c>
      <c r="J23" s="17" t="s">
        <v>23</v>
      </c>
      <c r="K23" s="45"/>
      <c r="L23" s="17" t="s">
        <v>14</v>
      </c>
      <c r="M23" s="17" t="s">
        <v>15</v>
      </c>
      <c r="N23" s="17" t="s">
        <v>16</v>
      </c>
      <c r="O23" s="45"/>
      <c r="P23" s="47"/>
      <c r="Q23" s="49"/>
      <c r="R23" s="3" t="s">
        <v>30</v>
      </c>
      <c r="S23" s="3" t="s">
        <v>29</v>
      </c>
    </row>
    <row r="24" spans="1:22" ht="12.75" x14ac:dyDescent="0.2">
      <c r="A24" s="6">
        <v>1</v>
      </c>
      <c r="B24" s="7" t="s">
        <v>67</v>
      </c>
      <c r="C24" s="8" t="s">
        <v>37</v>
      </c>
      <c r="D24" s="18">
        <v>8.1999999999999993</v>
      </c>
      <c r="E24" s="19">
        <v>3.3</v>
      </c>
      <c r="F24" s="20">
        <f>(D24+E24)</f>
        <v>11.5</v>
      </c>
      <c r="G24" s="19">
        <v>1.5</v>
      </c>
      <c r="H24" s="19">
        <v>2</v>
      </c>
      <c r="I24" s="19">
        <v>2.2999999999999998</v>
      </c>
      <c r="J24" s="19">
        <v>1.8</v>
      </c>
      <c r="K24" s="20">
        <f>IF(COUNT(G24:J24)=3,IF((IF($B$1="C",15,10)-(AVERAGE(G24:J24)))&lt;0,0,(IF($B$1="C",15,10)-(AVERAGE(G24:J24)))),IF((IF($B$1="C",15,10)-(MEDIAN(G24:J24)))&lt;0,0,(IF($B$1="C",15,10)-(MEDIAN(G24:J24)))))</f>
        <v>8.1</v>
      </c>
      <c r="L24" s="19">
        <v>3</v>
      </c>
      <c r="M24" s="19">
        <v>2.5</v>
      </c>
      <c r="N24" s="19">
        <v>2.6</v>
      </c>
      <c r="O24" s="20">
        <f>IF(COUNT(L24:N24)=3,IF((IF($B$1="C",15,10)-(AVERAGE(L24:N24)))&lt;0,0,(IF($B$1="C",15,10)-(AVERAGE(L24:N24)))),IF((IF($B$1="C",15,10)-(MEDIAN(L24:N24)))&lt;0,0,(IF($B$1="C",15,10)-(MEDIAN(L24:N24)))))</f>
        <v>7.3000000000000007</v>
      </c>
      <c r="P24" s="19"/>
      <c r="Q24" s="20">
        <f>IF((F24+K24+O24-P24)&lt;0,"0",(F24+K24+O24-P24))</f>
        <v>26.900000000000002</v>
      </c>
      <c r="R24" s="25">
        <f>+IFERROR(F24+K24+O24-P24-Q24,"")</f>
        <v>0</v>
      </c>
      <c r="S24" s="2" t="str">
        <f>+IFERROR(IF(Q24&lt;Q25,"ORDENAR",""),"")</f>
        <v/>
      </c>
      <c r="U24" s="25"/>
      <c r="V24" s="25"/>
    </row>
    <row r="25" spans="1:22" ht="12.75" x14ac:dyDescent="0.2">
      <c r="A25" s="6">
        <v>2</v>
      </c>
      <c r="B25" s="7" t="s">
        <v>69</v>
      </c>
      <c r="C25" s="8" t="s">
        <v>38</v>
      </c>
      <c r="D25" s="18">
        <v>5.4</v>
      </c>
      <c r="E25" s="19">
        <v>3.9</v>
      </c>
      <c r="F25" s="20">
        <f>(D25+E25)</f>
        <v>9.3000000000000007</v>
      </c>
      <c r="G25" s="19">
        <v>3.1</v>
      </c>
      <c r="H25" s="19">
        <v>2.6</v>
      </c>
      <c r="I25" s="19">
        <v>2.6</v>
      </c>
      <c r="J25" s="19">
        <v>3</v>
      </c>
      <c r="K25" s="20">
        <f>IF(COUNT(G25:J25)=3,IF((IF($B$1="C",15,10)-(AVERAGE(G25:J25)))&lt;0,0,(IF($B$1="C",15,10)-(AVERAGE(G25:J25)))),IF((IF($B$1="C",15,10)-(MEDIAN(G25:J25)))&lt;0,0,(IF($B$1="C",15,10)-(MEDIAN(G25:J25)))))</f>
        <v>7.2</v>
      </c>
      <c r="L25" s="19">
        <v>3.6</v>
      </c>
      <c r="M25" s="19">
        <v>3.3</v>
      </c>
      <c r="N25" s="19">
        <v>3.9</v>
      </c>
      <c r="O25" s="20">
        <f>IF(COUNT(L25:N25)=3,IF((IF($B$1="C",15,10)-(AVERAGE(L25:N25)))&lt;0,0,(IF($B$1="C",15,10)-(AVERAGE(L25:N25)))),IF((IF($B$1="C",15,10)-(MEDIAN(L25:N25)))&lt;0,0,(IF($B$1="C",15,10)-(MEDIAN(L25:N25)))))</f>
        <v>6.4</v>
      </c>
      <c r="P25" s="19"/>
      <c r="Q25" s="20">
        <f>IF((F25+K25+O25-P25)&lt;0,"0",(F25+K25+O25-P25))</f>
        <v>22.9</v>
      </c>
      <c r="R25" s="25">
        <f>+IFERROR(F25+K25+O25-P25-Q25,"")</f>
        <v>0</v>
      </c>
      <c r="S25" s="2" t="str">
        <f t="shared" ref="S25" si="2">+IFERROR(IF(Q25&lt;Q26,"ORDENAR",""),"")</f>
        <v/>
      </c>
      <c r="U25" s="25"/>
      <c r="V25" s="25"/>
    </row>
    <row r="26" spans="1:22" ht="12.75" x14ac:dyDescent="0.2">
      <c r="A26" s="6">
        <v>3</v>
      </c>
      <c r="B26" s="7" t="s">
        <v>66</v>
      </c>
      <c r="C26" s="8" t="s">
        <v>38</v>
      </c>
      <c r="D26" s="18">
        <v>6.3</v>
      </c>
      <c r="E26" s="19">
        <v>2.1</v>
      </c>
      <c r="F26" s="20">
        <f>(D26+E26)</f>
        <v>8.4</v>
      </c>
      <c r="G26" s="19">
        <v>2.8</v>
      </c>
      <c r="H26" s="19">
        <v>3.2</v>
      </c>
      <c r="I26" s="19">
        <v>4</v>
      </c>
      <c r="J26" s="19">
        <v>2.8</v>
      </c>
      <c r="K26" s="20">
        <f>IF(COUNT(G26:J26)=3,IF((IF($B$1="C",15,10)-(AVERAGE(G26:J26)))&lt;0,0,(IF($B$1="C",15,10)-(AVERAGE(G26:J26)))),IF((IF($B$1="C",15,10)-(MEDIAN(G26:J26)))&lt;0,0,(IF($B$1="C",15,10)-(MEDIAN(G26:J26)))))</f>
        <v>7</v>
      </c>
      <c r="L26" s="19">
        <v>5.2</v>
      </c>
      <c r="M26" s="19">
        <v>4.5999999999999996</v>
      </c>
      <c r="N26" s="19">
        <v>4.7</v>
      </c>
      <c r="O26" s="20">
        <f>IF(COUNT(L26:N26)=3,IF((IF($B$1="C",15,10)-(AVERAGE(L26:N26)))&lt;0,0,(IF($B$1="C",15,10)-(AVERAGE(L26:N26)))),IF((IF($B$1="C",15,10)-(MEDIAN(L26:N26)))&lt;0,0,(IF($B$1="C",15,10)-(MEDIAN(L26:N26)))))</f>
        <v>5.166666666666667</v>
      </c>
      <c r="P26" s="19"/>
      <c r="Q26" s="20">
        <f>IF((F26+K26+O26-P26)&lt;0,"0",(F26+K26+O26-P26))</f>
        <v>20.566666666666666</v>
      </c>
      <c r="R26" s="25">
        <f>+IFERROR(F26+K26+O26-P26-Q26,"")</f>
        <v>0</v>
      </c>
      <c r="S26" s="2" t="str">
        <f>+IFERROR(IF(Q26&lt;#REF!,"ORDENAR",""),"")</f>
        <v/>
      </c>
    </row>
    <row r="27" spans="1:22" ht="12.75" x14ac:dyDescent="0.2">
      <c r="A27" s="6">
        <v>4</v>
      </c>
      <c r="B27" s="7" t="s">
        <v>92</v>
      </c>
      <c r="C27" s="8" t="s">
        <v>68</v>
      </c>
      <c r="D27" s="18">
        <v>3.8</v>
      </c>
      <c r="E27" s="19">
        <v>2.5</v>
      </c>
      <c r="F27" s="20">
        <f>(D27+E27)</f>
        <v>6.3</v>
      </c>
      <c r="G27" s="19">
        <v>2.8</v>
      </c>
      <c r="H27" s="19">
        <v>2.4</v>
      </c>
      <c r="I27" s="19">
        <v>2.9</v>
      </c>
      <c r="J27" s="19">
        <v>3.6</v>
      </c>
      <c r="K27" s="20">
        <f>IF(COUNT(G27:J27)=3,IF((IF($B$1="C",15,10)-(AVERAGE(G27:J27)))&lt;0,0,(IF($B$1="C",15,10)-(AVERAGE(G27:J27)))),IF((IF($B$1="C",15,10)-(MEDIAN(G27:J27)))&lt;0,0,(IF($B$1="C",15,10)-(MEDIAN(G27:J27)))))</f>
        <v>7.15</v>
      </c>
      <c r="L27" s="19">
        <v>3.5</v>
      </c>
      <c r="M27" s="19">
        <v>2.9</v>
      </c>
      <c r="N27" s="19">
        <v>3</v>
      </c>
      <c r="O27" s="20">
        <f>IF(COUNT(L27:N27)=3,IF((IF($B$1="C",15,10)-(AVERAGE(L27:N27)))&lt;0,0,(IF($B$1="C",15,10)-(AVERAGE(L27:N27)))),IF((IF($B$1="C",15,10)-(MEDIAN(L27:N27)))&lt;0,0,(IF($B$1="C",15,10)-(MEDIAN(L27:N27)))))</f>
        <v>6.8666666666666671</v>
      </c>
      <c r="P27" s="19"/>
      <c r="Q27" s="20">
        <f>IF((F27+K27+O27-P27)&lt;0,"0",(F27+K27+O27-P27))</f>
        <v>20.316666666666666</v>
      </c>
      <c r="R27" s="25">
        <f>+IFERROR(F27+K27+O27-P27-Q27,"")</f>
        <v>0</v>
      </c>
      <c r="S27" s="2" t="str">
        <f>+IFERROR(IF(Q27&lt;Q28,"ORDENAR",""),"")</f>
        <v/>
      </c>
    </row>
    <row r="28" spans="1:22" ht="12.75" x14ac:dyDescent="0.2">
      <c r="A28" s="6">
        <v>5</v>
      </c>
      <c r="B28" s="7" t="s">
        <v>64</v>
      </c>
      <c r="C28" s="8" t="s">
        <v>65</v>
      </c>
      <c r="D28" s="18">
        <v>3.5</v>
      </c>
      <c r="E28" s="19">
        <v>1.3</v>
      </c>
      <c r="F28" s="20">
        <f>(D28+E28)</f>
        <v>4.8</v>
      </c>
      <c r="G28" s="19">
        <v>5.2</v>
      </c>
      <c r="H28" s="19">
        <v>4.5999999999999996</v>
      </c>
      <c r="I28" s="19">
        <v>5.7</v>
      </c>
      <c r="J28" s="19">
        <v>3.7</v>
      </c>
      <c r="K28" s="20">
        <f>IF(COUNT(G28:J28)=3,IF((IF($B$1="C",15,10)-(AVERAGE(G28:J28)))&lt;0,0,(IF($B$1="C",15,10)-(AVERAGE(G28:J28)))),IF((IF($B$1="C",15,10)-(MEDIAN(G28:J28)))&lt;0,0,(IF($B$1="C",15,10)-(MEDIAN(G28:J28)))))</f>
        <v>5.0999999999999996</v>
      </c>
      <c r="L28" s="19">
        <v>4.8</v>
      </c>
      <c r="M28" s="19">
        <v>5.0999999999999996</v>
      </c>
      <c r="N28" s="19">
        <v>4.9000000000000004</v>
      </c>
      <c r="O28" s="20">
        <f>IF(COUNT(L28:N28)=3,IF((IF($B$1="C",15,10)-(AVERAGE(L28:N28)))&lt;0,0,(IF($B$1="C",15,10)-(AVERAGE(L28:N28)))),IF((IF($B$1="C",15,10)-(MEDIAN(L28:N28)))&lt;0,0,(IF($B$1="C",15,10)-(MEDIAN(L28:N28)))))</f>
        <v>5.0666666666666673</v>
      </c>
      <c r="P28" s="19">
        <v>0.3</v>
      </c>
      <c r="Q28" s="20">
        <f>IF((F28+K28+O28-P28)&lt;0,"0",(F28+K28+O28-P28))</f>
        <v>14.666666666666664</v>
      </c>
      <c r="R28" s="25">
        <f>+IFERROR(F28+K28+O28-P28-Q28,"")</f>
        <v>0</v>
      </c>
      <c r="S28" s="2" t="str">
        <f>+IFERROR(IF(Q28&lt;#REF!,"ORDENAR",""),"")</f>
        <v/>
      </c>
    </row>
    <row r="29" spans="1:22" ht="12.75" x14ac:dyDescent="0.2">
      <c r="A29" s="9"/>
      <c r="B29" s="10"/>
      <c r="C29" s="1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22" s="3" customFormat="1" ht="13.9" customHeight="1" x14ac:dyDescent="0.2">
      <c r="A30" s="50" t="s">
        <v>73</v>
      </c>
      <c r="B30" s="51"/>
      <c r="C30" s="52"/>
      <c r="D30" s="42" t="s">
        <v>3</v>
      </c>
      <c r="E30" s="53"/>
      <c r="F30" s="44" t="s">
        <v>4</v>
      </c>
      <c r="G30" s="42" t="s">
        <v>19</v>
      </c>
      <c r="H30" s="43"/>
      <c r="I30" s="43"/>
      <c r="J30" s="43"/>
      <c r="K30" s="44" t="s">
        <v>5</v>
      </c>
      <c r="L30" s="42" t="s">
        <v>31</v>
      </c>
      <c r="M30" s="43"/>
      <c r="N30" s="43"/>
      <c r="O30" s="44" t="s">
        <v>6</v>
      </c>
      <c r="P30" s="46" t="s">
        <v>7</v>
      </c>
      <c r="Q30" s="48" t="s">
        <v>8</v>
      </c>
    </row>
    <row r="31" spans="1:22" s="3" customFormat="1" ht="19.5" customHeight="1" x14ac:dyDescent="0.2">
      <c r="A31" s="4" t="s">
        <v>9</v>
      </c>
      <c r="B31" s="5" t="s">
        <v>10</v>
      </c>
      <c r="C31" s="5" t="s">
        <v>11</v>
      </c>
      <c r="D31" s="16" t="s">
        <v>12</v>
      </c>
      <c r="E31" s="17" t="s">
        <v>13</v>
      </c>
      <c r="F31" s="45"/>
      <c r="G31" s="17" t="s">
        <v>20</v>
      </c>
      <c r="H31" s="17" t="s">
        <v>21</v>
      </c>
      <c r="I31" s="17" t="s">
        <v>22</v>
      </c>
      <c r="J31" s="17" t="s">
        <v>23</v>
      </c>
      <c r="K31" s="45"/>
      <c r="L31" s="17" t="s">
        <v>14</v>
      </c>
      <c r="M31" s="17" t="s">
        <v>15</v>
      </c>
      <c r="N31" s="17" t="s">
        <v>16</v>
      </c>
      <c r="O31" s="45"/>
      <c r="P31" s="47"/>
      <c r="Q31" s="49"/>
    </row>
    <row r="32" spans="1:22" ht="12.75" x14ac:dyDescent="0.2">
      <c r="A32" s="6">
        <v>1</v>
      </c>
      <c r="B32" s="7" t="s">
        <v>67</v>
      </c>
      <c r="C32" s="8" t="s">
        <v>37</v>
      </c>
      <c r="D32" s="18">
        <v>7.8</v>
      </c>
      <c r="E32" s="19">
        <v>3.5</v>
      </c>
      <c r="F32" s="20">
        <f>(D32+E32)</f>
        <v>11.3</v>
      </c>
      <c r="G32" s="19">
        <v>2.2999999999999998</v>
      </c>
      <c r="H32" s="19">
        <v>2.2999999999999998</v>
      </c>
      <c r="I32" s="19">
        <v>2.4</v>
      </c>
      <c r="J32" s="19">
        <v>2.4</v>
      </c>
      <c r="K32" s="20">
        <f>IF(COUNT(G32:J32)=3,IF((IF($B$1="C",15,10)-(AVERAGE(G32:J32)))&lt;0,0,(IF($B$1="C",15,10)-(AVERAGE(G32:J32)))),IF((IF($B$1="C",15,10)-(MEDIAN(G32:J32)))&lt;0,0,(IF($B$1="C",15,10)-(MEDIAN(G32:J32)))))</f>
        <v>7.65</v>
      </c>
      <c r="L32" s="19">
        <v>2.4</v>
      </c>
      <c r="M32" s="19">
        <v>2.9</v>
      </c>
      <c r="N32" s="19">
        <v>2.5</v>
      </c>
      <c r="O32" s="20">
        <f>IF(COUNT(L32:N32)=3,IF((IF($B$1="C",15,10)-(AVERAGE(L32:N32)))&lt;0,0,(IF($B$1="C",15,10)-(AVERAGE(L32:N32)))),IF((IF($B$1="C",15,10)-(MEDIAN(L32:N32)))&lt;0,0,(IF($B$1="C",15,10)-(MEDIAN(L32:N32)))))</f>
        <v>7.4</v>
      </c>
      <c r="P32" s="19"/>
      <c r="Q32" s="20">
        <f>IF((F32+K32+O32-P32)&lt;0,"0",(F32+K32+O32-P32))</f>
        <v>26.35</v>
      </c>
      <c r="R32" s="25">
        <f>+IFERROR(F32+K32+O32-P32-Q32,"")</f>
        <v>0</v>
      </c>
      <c r="S32" s="2" t="str">
        <f>+IFERROR(IF(Q32&lt;Q33,"ORDENAR",""),"")</f>
        <v/>
      </c>
    </row>
    <row r="33" spans="1:22" ht="12.75" x14ac:dyDescent="0.2">
      <c r="A33" s="6">
        <v>2</v>
      </c>
      <c r="B33" s="7" t="s">
        <v>92</v>
      </c>
      <c r="C33" s="8" t="s">
        <v>68</v>
      </c>
      <c r="D33" s="18">
        <v>5.7</v>
      </c>
      <c r="E33" s="19">
        <v>2.1</v>
      </c>
      <c r="F33" s="20">
        <f>(D33+E33)</f>
        <v>7.8000000000000007</v>
      </c>
      <c r="G33" s="19">
        <v>2.5</v>
      </c>
      <c r="H33" s="19">
        <v>1.7</v>
      </c>
      <c r="I33" s="19">
        <v>2</v>
      </c>
      <c r="J33" s="19">
        <v>3.1</v>
      </c>
      <c r="K33" s="20">
        <f>IF(COUNT(G33:J33)=3,IF((IF($B$1="C",15,10)-(AVERAGE(G33:J33)))&lt;0,0,(IF($B$1="C",15,10)-(AVERAGE(G33:J33)))),IF((IF($B$1="C",15,10)-(MEDIAN(G33:J33)))&lt;0,0,(IF($B$1="C",15,10)-(MEDIAN(G33:J33)))))</f>
        <v>7.75</v>
      </c>
      <c r="L33" s="19">
        <v>2.9</v>
      </c>
      <c r="M33" s="19">
        <v>2.9</v>
      </c>
      <c r="N33" s="19">
        <v>2.6</v>
      </c>
      <c r="O33" s="20">
        <f>IF(COUNT(L33:N33)=3,IF((IF($B$1="C",15,10)-(AVERAGE(L33:N33)))&lt;0,0,(IF($B$1="C",15,10)-(AVERAGE(L33:N33)))),IF((IF($B$1="C",15,10)-(MEDIAN(L33:N33)))&lt;0,0,(IF($B$1="C",15,10)-(MEDIAN(L33:N33)))))</f>
        <v>7.1999999999999993</v>
      </c>
      <c r="P33" s="19"/>
      <c r="Q33" s="20">
        <f>IF((F33+K33+O33-P33)&lt;0,"0",(F33+K33+O33-P33))</f>
        <v>22.75</v>
      </c>
      <c r="R33" s="25">
        <f>+IFERROR(F33+K33+O33-P33-Q33,"")</f>
        <v>0</v>
      </c>
      <c r="S33" s="2" t="str">
        <f t="shared" ref="S33" si="3">+IFERROR(IF(Q33&lt;Q34,"ORDENAR",""),"")</f>
        <v/>
      </c>
    </row>
    <row r="34" spans="1:22" ht="12.75" x14ac:dyDescent="0.2">
      <c r="A34" s="6">
        <v>3</v>
      </c>
      <c r="B34" s="7" t="s">
        <v>69</v>
      </c>
      <c r="C34" s="8" t="s">
        <v>38</v>
      </c>
      <c r="D34" s="18">
        <v>6</v>
      </c>
      <c r="E34" s="19">
        <v>2.7</v>
      </c>
      <c r="F34" s="20">
        <f>(D34+E34)</f>
        <v>8.6999999999999993</v>
      </c>
      <c r="G34" s="19">
        <v>2.8</v>
      </c>
      <c r="H34" s="19">
        <v>2.6</v>
      </c>
      <c r="I34" s="19">
        <v>3.2</v>
      </c>
      <c r="J34" s="19">
        <v>2.5</v>
      </c>
      <c r="K34" s="20">
        <f>IF(COUNT(G34:J34)=3,IF((IF($B$1="C",15,10)-(AVERAGE(G34:J34)))&lt;0,0,(IF($B$1="C",15,10)-(AVERAGE(G34:J34)))),IF((IF($B$1="C",15,10)-(MEDIAN(G34:J34)))&lt;0,0,(IF($B$1="C",15,10)-(MEDIAN(G34:J34)))))</f>
        <v>7.3</v>
      </c>
      <c r="L34" s="19">
        <v>3.4</v>
      </c>
      <c r="M34" s="19">
        <v>4</v>
      </c>
      <c r="N34" s="19">
        <v>4</v>
      </c>
      <c r="O34" s="20">
        <f>IF(COUNT(L34:N34)=3,IF((IF($B$1="C",15,10)-(AVERAGE(L34:N34)))&lt;0,0,(IF($B$1="C",15,10)-(AVERAGE(L34:N34)))),IF((IF($B$1="C",15,10)-(MEDIAN(L34:N34)))&lt;0,0,(IF($B$1="C",15,10)-(MEDIAN(L34:N34)))))</f>
        <v>6.1999999999999993</v>
      </c>
      <c r="P34" s="19"/>
      <c r="Q34" s="20">
        <f>IF((F34+K34+O34-P34)&lt;0,"0",(F34+K34+O34-P34))</f>
        <v>22.2</v>
      </c>
      <c r="R34" s="25">
        <f>+IFERROR(F34+K34+O34-P34-Q34,"")</f>
        <v>0</v>
      </c>
      <c r="S34" s="2" t="str">
        <f>+IFERROR(IF(Q34&lt;#REF!,"ORDENAR",""),"")</f>
        <v/>
      </c>
    </row>
    <row r="35" spans="1:22" ht="12.75" x14ac:dyDescent="0.2">
      <c r="A35" s="6">
        <v>4</v>
      </c>
      <c r="B35" s="7" t="s">
        <v>66</v>
      </c>
      <c r="C35" s="8" t="s">
        <v>38</v>
      </c>
      <c r="D35" s="18">
        <v>5.0999999999999996</v>
      </c>
      <c r="E35" s="19">
        <v>2.2999999999999998</v>
      </c>
      <c r="F35" s="20">
        <f>(D35+E35)</f>
        <v>7.3999999999999995</v>
      </c>
      <c r="G35" s="19">
        <v>3.5</v>
      </c>
      <c r="H35" s="19">
        <v>3</v>
      </c>
      <c r="I35" s="19">
        <v>3.7</v>
      </c>
      <c r="J35" s="19">
        <v>3.2</v>
      </c>
      <c r="K35" s="20">
        <f>IF(COUNT(G35:J35)=3,IF((IF($B$1="C",15,10)-(AVERAGE(G35:J35)))&lt;0,0,(IF($B$1="C",15,10)-(AVERAGE(G35:J35)))),IF((IF($B$1="C",15,10)-(MEDIAN(G35:J35)))&lt;0,0,(IF($B$1="C",15,10)-(MEDIAN(G35:J35)))))</f>
        <v>6.65</v>
      </c>
      <c r="L35" s="19">
        <v>3.4</v>
      </c>
      <c r="M35" s="19">
        <v>3.2</v>
      </c>
      <c r="N35" s="19">
        <v>3.8</v>
      </c>
      <c r="O35" s="20">
        <f>IF(COUNT(L35:N35)=3,IF((IF($B$1="C",15,10)-(AVERAGE(L35:N35)))&lt;0,0,(IF($B$1="C",15,10)-(AVERAGE(L35:N35)))),IF((IF($B$1="C",15,10)-(MEDIAN(L35:N35)))&lt;0,0,(IF($B$1="C",15,10)-(MEDIAN(L35:N35)))))</f>
        <v>6.5333333333333332</v>
      </c>
      <c r="P35" s="19"/>
      <c r="Q35" s="20">
        <f>IF((F35+K35+O35-P35)&lt;0,"0",(F35+K35+O35-P35))</f>
        <v>20.583333333333336</v>
      </c>
      <c r="R35" s="25">
        <f>+IFERROR(F35+K35+O35-P35-Q35,"")</f>
        <v>0</v>
      </c>
      <c r="S35" s="2" t="str">
        <f>+IFERROR(IF(Q35&lt;Q36,"ORDENAR",""),"")</f>
        <v/>
      </c>
    </row>
    <row r="36" spans="1:22" ht="12.75" x14ac:dyDescent="0.2">
      <c r="A36" s="6">
        <v>5</v>
      </c>
      <c r="B36" s="7" t="s">
        <v>64</v>
      </c>
      <c r="C36" s="8" t="s">
        <v>65</v>
      </c>
      <c r="D36" s="18">
        <v>2.2999999999999998</v>
      </c>
      <c r="E36" s="19">
        <v>1.4</v>
      </c>
      <c r="F36" s="20">
        <f>(D36+E36)</f>
        <v>3.6999999999999997</v>
      </c>
      <c r="G36" s="19">
        <v>4.5999999999999996</v>
      </c>
      <c r="H36" s="19">
        <v>5.2</v>
      </c>
      <c r="I36" s="19">
        <v>5.6</v>
      </c>
      <c r="J36" s="19">
        <v>4.0999999999999996</v>
      </c>
      <c r="K36" s="20">
        <f>IF(COUNT(G36:J36)=3,IF((IF($B$1="C",15,10)-(AVERAGE(G36:J36)))&lt;0,0,(IF($B$1="C",15,10)-(AVERAGE(G36:J36)))),IF((IF($B$1="C",15,10)-(MEDIAN(G36:J36)))&lt;0,0,(IF($B$1="C",15,10)-(MEDIAN(G36:J36)))))</f>
        <v>5.0999999999999996</v>
      </c>
      <c r="L36" s="19">
        <v>5.7</v>
      </c>
      <c r="M36" s="19">
        <v>6.3</v>
      </c>
      <c r="N36" s="19">
        <v>6.2</v>
      </c>
      <c r="O36" s="20">
        <f>IF(COUNT(L36:N36)=3,IF((IF($B$1="C",15,10)-(AVERAGE(L36:N36)))&lt;0,0,(IF($B$1="C",15,10)-(AVERAGE(L36:N36)))),IF((IF($B$1="C",15,10)-(MEDIAN(L36:N36)))&lt;0,0,(IF($B$1="C",15,10)-(MEDIAN(L36:N36)))))</f>
        <v>3.9333333333333336</v>
      </c>
      <c r="P36" s="19"/>
      <c r="Q36" s="20">
        <f>IF((F36+K36+O36-P36)&lt;0,"0",(F36+K36+O36-P36))</f>
        <v>12.733333333333333</v>
      </c>
      <c r="R36" s="25">
        <f>+IFERROR(F36+K36+O36-P36-Q36,"")</f>
        <v>0</v>
      </c>
      <c r="S36" s="2" t="str">
        <f>+IFERROR(IF(Q36&lt;#REF!,"ORDENAR",""),"")</f>
        <v/>
      </c>
    </row>
    <row r="37" spans="1:22" ht="12.75" x14ac:dyDescent="0.2">
      <c r="A37" s="9"/>
      <c r="B37" s="10"/>
      <c r="C37" s="1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S37" s="12"/>
    </row>
    <row r="38" spans="1:22" ht="20.100000000000001" customHeight="1" x14ac:dyDescent="0.2">
      <c r="A38" s="5" t="s">
        <v>9</v>
      </c>
      <c r="B38" s="14" t="s">
        <v>10</v>
      </c>
      <c r="C38" s="14" t="s">
        <v>11</v>
      </c>
      <c r="D38" s="29" t="str">
        <f>+A6</f>
        <v>ARO</v>
      </c>
      <c r="E38" s="29" t="str">
        <f>+A14</f>
        <v>PELOTA</v>
      </c>
      <c r="F38" s="30" t="str">
        <f>+A22</f>
        <v>MAZAS</v>
      </c>
      <c r="G38" s="30" t="str">
        <f>+A30</f>
        <v>CINTA</v>
      </c>
      <c r="H38" s="29" t="s">
        <v>8</v>
      </c>
      <c r="R38" s="15"/>
      <c r="S38" s="15"/>
    </row>
    <row r="39" spans="1:22" ht="12.75" x14ac:dyDescent="0.2">
      <c r="A39" s="6">
        <v>1</v>
      </c>
      <c r="B39" s="7" t="s">
        <v>67</v>
      </c>
      <c r="C39" s="8" t="s">
        <v>37</v>
      </c>
      <c r="D39" s="18">
        <f>+SUMIFS($Q$8:$Q$12,$B$8:$B$12,B39)</f>
        <v>25.716666666666665</v>
      </c>
      <c r="E39" s="18">
        <f>+SUMIFS($Q$16:$Q$20,$B$16:$B$20,B39)</f>
        <v>28.033333333333331</v>
      </c>
      <c r="F39" s="18">
        <f>+SUMIFS($Q$24:$Q$28,$B$24:$B$28,B39)</f>
        <v>26.900000000000002</v>
      </c>
      <c r="G39" s="18">
        <f>+SUMIFS($Q$32:$Q$36,$B$32:$B$36,B39)</f>
        <v>26.35</v>
      </c>
      <c r="H39" s="20">
        <f>+SUM(D39:G39)</f>
        <v>107</v>
      </c>
      <c r="I39" s="15" t="str">
        <f>+IFERROR(IF(H39&lt;H40,"ORDENAR",""),"")</f>
        <v/>
      </c>
      <c r="R39" s="15"/>
      <c r="S39" s="15"/>
    </row>
    <row r="40" spans="1:22" ht="12.75" x14ac:dyDescent="0.2">
      <c r="A40" s="6">
        <v>2</v>
      </c>
      <c r="B40" s="7" t="s">
        <v>69</v>
      </c>
      <c r="C40" s="8" t="s">
        <v>38</v>
      </c>
      <c r="D40" s="18">
        <f>+SUMIFS($Q$8:$Q$12,$B$8:$B$12,B40)</f>
        <v>24.366666666666667</v>
      </c>
      <c r="E40" s="18">
        <f>+SUMIFS($Q$16:$Q$20,$B$16:$B$20,B40)</f>
        <v>24.833333333333336</v>
      </c>
      <c r="F40" s="18">
        <f>+SUMIFS($Q$24:$Q$28,$B$24:$B$28,B40)</f>
        <v>22.9</v>
      </c>
      <c r="G40" s="18">
        <f>+SUMIFS($Q$32:$Q$36,$B$32:$B$36,B40)</f>
        <v>22.2</v>
      </c>
      <c r="H40" s="20">
        <f>+SUM(D40:G40)</f>
        <v>94.3</v>
      </c>
      <c r="I40" s="15" t="str">
        <f t="shared" ref="I40" si="4">+IFERROR(IF(H40&lt;H41,"ORDENAR",""),"")</f>
        <v/>
      </c>
      <c r="R40" s="15"/>
      <c r="S40" s="15"/>
    </row>
    <row r="41" spans="1:22" ht="12.75" x14ac:dyDescent="0.2">
      <c r="A41" s="6">
        <v>3</v>
      </c>
      <c r="B41" s="7" t="s">
        <v>66</v>
      </c>
      <c r="C41" s="8" t="s">
        <v>38</v>
      </c>
      <c r="D41" s="18">
        <f>+SUMIFS($Q$8:$Q$12,$B$8:$B$12,B41)</f>
        <v>22.8</v>
      </c>
      <c r="E41" s="18">
        <f>+SUMIFS($Q$16:$Q$20,$B$16:$B$20,B41)</f>
        <v>23.333333333333332</v>
      </c>
      <c r="F41" s="18">
        <f>+SUMIFS($Q$24:$Q$28,$B$24:$B$28,B41)</f>
        <v>20.566666666666666</v>
      </c>
      <c r="G41" s="18">
        <f>+SUMIFS($Q$32:$Q$36,$B$32:$B$36,B41)</f>
        <v>20.583333333333336</v>
      </c>
      <c r="H41" s="20">
        <f>+SUM(D41:G41)</f>
        <v>87.283333333333331</v>
      </c>
      <c r="I41" s="15" t="str">
        <f>+IFERROR(IF(H41&lt;#REF!,"ORDENAR",""),"")</f>
        <v/>
      </c>
      <c r="R41" s="15"/>
      <c r="S41" s="15"/>
    </row>
    <row r="42" spans="1:22" ht="12.75" x14ac:dyDescent="0.2">
      <c r="A42" s="6">
        <v>4</v>
      </c>
      <c r="B42" s="7" t="s">
        <v>92</v>
      </c>
      <c r="C42" s="8" t="s">
        <v>68</v>
      </c>
      <c r="D42" s="18">
        <f>+SUMIFS($Q$8:$Q$12,$B$8:$B$12,B42)</f>
        <v>20.350000000000001</v>
      </c>
      <c r="E42" s="18">
        <f>+SUMIFS($Q$16:$Q$20,$B$16:$B$20,B42)</f>
        <v>21.4</v>
      </c>
      <c r="F42" s="18">
        <f>+SUMIFS($Q$24:$Q$28,$B$24:$B$28,B42)</f>
        <v>20.316666666666666</v>
      </c>
      <c r="G42" s="18">
        <f>+SUMIFS($Q$32:$Q$36,$B$32:$B$36,B42)</f>
        <v>22.75</v>
      </c>
      <c r="H42" s="20">
        <f>+SUM(D42:G42)</f>
        <v>84.816666666666663</v>
      </c>
      <c r="I42" s="15" t="str">
        <f t="shared" ref="I42" si="5">+IFERROR(IF(H42&lt;H43,"ORDENAR",""),"")</f>
        <v/>
      </c>
      <c r="R42" s="15"/>
      <c r="S42" s="15"/>
    </row>
    <row r="43" spans="1:22" ht="12.75" x14ac:dyDescent="0.2">
      <c r="A43" s="6">
        <v>5</v>
      </c>
      <c r="B43" s="7" t="s">
        <v>64</v>
      </c>
      <c r="C43" s="8" t="s">
        <v>65</v>
      </c>
      <c r="D43" s="18">
        <f>+SUMIFS($Q$8:$Q$12,$B$8:$B$12,B43)</f>
        <v>16.083333333333332</v>
      </c>
      <c r="E43" s="18">
        <f>+SUMIFS($Q$16:$Q$20,$B$16:$B$20,B43)</f>
        <v>18.100000000000001</v>
      </c>
      <c r="F43" s="18">
        <f>+SUMIFS($Q$24:$Q$28,$B$24:$B$28,B43)</f>
        <v>14.666666666666664</v>
      </c>
      <c r="G43" s="18">
        <f>+SUMIFS($Q$32:$Q$36,$B$32:$B$36,B43)</f>
        <v>12.733333333333333</v>
      </c>
      <c r="H43" s="20">
        <f>+SUM(D43:G43)</f>
        <v>61.583333333333336</v>
      </c>
      <c r="I43" s="15" t="str">
        <f>+IFERROR(IF(H43&lt;#REF!,"ORDENAR",""),"")</f>
        <v/>
      </c>
      <c r="R43" s="15"/>
      <c r="S43" s="15"/>
    </row>
    <row r="44" spans="1:22" ht="20.100000000000001" customHeight="1" x14ac:dyDescent="0.2">
      <c r="D44" s="15">
        <f>+SUM(Q8:Q12)-SUM(D39:D43)</f>
        <v>0</v>
      </c>
      <c r="E44" s="15">
        <f>+SUM(Q16:Q20)-SUM(E39:E43)</f>
        <v>0</v>
      </c>
      <c r="F44" s="15">
        <f>+SUM(Q24:Q28)-SUM(F39:F43)</f>
        <v>0</v>
      </c>
      <c r="G44" s="15">
        <f>+SUM(Q32:Q36)-SUM(G39:G43)</f>
        <v>0</v>
      </c>
    </row>
    <row r="45" spans="1:22" s="15" customFormat="1" ht="20.100000000000001" customHeight="1" x14ac:dyDescent="0.2">
      <c r="A45" s="33" t="s">
        <v>18</v>
      </c>
      <c r="B45" s="39" t="s">
        <v>87</v>
      </c>
      <c r="C45" s="40"/>
      <c r="D45" s="39" t="s">
        <v>88</v>
      </c>
      <c r="E45" s="40"/>
      <c r="F45" s="41"/>
      <c r="G45" s="22"/>
      <c r="R45" s="2"/>
      <c r="S45" s="2"/>
      <c r="T45" s="2"/>
      <c r="U45" s="2"/>
      <c r="V45" s="2"/>
    </row>
    <row r="46" spans="1:22" s="15" customFormat="1" ht="20.100000000000001" customHeight="1" x14ac:dyDescent="0.2">
      <c r="A46" s="13" t="s">
        <v>24</v>
      </c>
      <c r="B46" s="35" t="s">
        <v>78</v>
      </c>
      <c r="C46" s="36"/>
      <c r="D46" s="35" t="s">
        <v>83</v>
      </c>
      <c r="E46" s="36"/>
      <c r="F46" s="37"/>
      <c r="G46" s="22"/>
      <c r="H46" s="22"/>
      <c r="I46" s="22"/>
      <c r="J46" s="22"/>
      <c r="K46" s="22"/>
      <c r="R46" s="2"/>
      <c r="S46" s="2"/>
      <c r="T46" s="2"/>
      <c r="U46" s="2"/>
      <c r="V46" s="2"/>
    </row>
    <row r="47" spans="1:22" s="15" customFormat="1" ht="20.100000000000001" customHeight="1" x14ac:dyDescent="0.2">
      <c r="A47" s="13" t="s">
        <v>25</v>
      </c>
      <c r="B47" s="31" t="s">
        <v>77</v>
      </c>
      <c r="C47" s="36"/>
      <c r="D47" s="35" t="s">
        <v>78</v>
      </c>
      <c r="E47" s="36"/>
      <c r="F47" s="37"/>
      <c r="G47" s="22"/>
      <c r="H47" s="22"/>
      <c r="I47" s="22"/>
      <c r="J47" s="22"/>
      <c r="K47" s="22"/>
      <c r="R47" s="2"/>
      <c r="S47" s="2"/>
      <c r="T47" s="2"/>
      <c r="U47" s="2"/>
      <c r="V47" s="2"/>
    </row>
    <row r="48" spans="1:22" s="15" customFormat="1" ht="20.100000000000001" customHeight="1" x14ac:dyDescent="0.2">
      <c r="A48" s="13" t="s">
        <v>26</v>
      </c>
      <c r="B48" s="31" t="s">
        <v>90</v>
      </c>
      <c r="C48" s="32"/>
      <c r="D48" s="35" t="s">
        <v>75</v>
      </c>
      <c r="E48" s="23"/>
      <c r="F48" s="24"/>
      <c r="G48" s="22"/>
      <c r="H48" s="22"/>
      <c r="I48" s="22"/>
      <c r="J48" s="22"/>
      <c r="K48" s="22"/>
      <c r="R48" s="2"/>
      <c r="S48" s="2"/>
      <c r="T48" s="2"/>
      <c r="U48" s="2"/>
      <c r="V48" s="2"/>
    </row>
    <row r="49" spans="1:22" s="15" customFormat="1" ht="20.100000000000001" customHeight="1" x14ac:dyDescent="0.2">
      <c r="A49" s="13" t="s">
        <v>27</v>
      </c>
      <c r="B49" s="35" t="s">
        <v>75</v>
      </c>
      <c r="C49" s="36"/>
      <c r="D49" s="31" t="s">
        <v>77</v>
      </c>
      <c r="E49" s="36"/>
      <c r="F49" s="37"/>
      <c r="G49" s="22"/>
      <c r="H49" s="22"/>
      <c r="I49" s="22"/>
      <c r="J49" s="22"/>
      <c r="K49" s="22"/>
      <c r="R49" s="2"/>
      <c r="S49" s="2"/>
      <c r="T49" s="2"/>
      <c r="U49" s="2"/>
      <c r="V49" s="2"/>
    </row>
    <row r="50" spans="1:22" s="15" customFormat="1" ht="20.100000000000001" customHeight="1" x14ac:dyDescent="0.2">
      <c r="A50" s="13" t="s">
        <v>20</v>
      </c>
      <c r="B50" s="35" t="s">
        <v>79</v>
      </c>
      <c r="C50" s="36"/>
      <c r="D50" s="35" t="s">
        <v>76</v>
      </c>
      <c r="E50" s="36"/>
      <c r="F50" s="37"/>
      <c r="G50" s="22"/>
      <c r="H50" s="22"/>
      <c r="I50" s="22"/>
      <c r="J50" s="22"/>
      <c r="K50" s="22"/>
      <c r="R50" s="2"/>
      <c r="S50" s="2"/>
      <c r="T50" s="2"/>
      <c r="U50" s="2"/>
      <c r="V50" s="2"/>
    </row>
    <row r="51" spans="1:22" s="15" customFormat="1" ht="20.100000000000001" customHeight="1" x14ac:dyDescent="0.2">
      <c r="A51" s="13" t="s">
        <v>21</v>
      </c>
      <c r="B51" s="35" t="s">
        <v>76</v>
      </c>
      <c r="C51" s="36"/>
      <c r="D51" s="35" t="s">
        <v>79</v>
      </c>
      <c r="E51" s="36"/>
      <c r="F51" s="37"/>
      <c r="G51" s="22"/>
      <c r="H51" s="22"/>
      <c r="I51" s="22"/>
      <c r="J51" s="22"/>
      <c r="K51" s="22"/>
      <c r="R51" s="2"/>
      <c r="S51" s="2"/>
      <c r="T51" s="2"/>
      <c r="U51" s="2"/>
      <c r="V51" s="2"/>
    </row>
    <row r="52" spans="1:22" s="15" customFormat="1" ht="20.100000000000001" customHeight="1" x14ac:dyDescent="0.2">
      <c r="A52" s="13" t="s">
        <v>22</v>
      </c>
      <c r="B52" s="35" t="s">
        <v>83</v>
      </c>
      <c r="C52" s="36"/>
      <c r="D52" s="35" t="s">
        <v>81</v>
      </c>
      <c r="E52" s="36"/>
      <c r="F52" s="37"/>
      <c r="G52" s="22"/>
      <c r="H52" s="22"/>
      <c r="I52" s="22"/>
      <c r="J52" s="22"/>
      <c r="K52" s="22"/>
      <c r="R52" s="2"/>
      <c r="S52" s="2"/>
      <c r="T52" s="2"/>
      <c r="U52" s="2"/>
      <c r="V52" s="2"/>
    </row>
    <row r="53" spans="1:22" s="15" customFormat="1" ht="20.100000000000001" customHeight="1" x14ac:dyDescent="0.2">
      <c r="A53" s="13" t="s">
        <v>23</v>
      </c>
      <c r="B53" s="35" t="s">
        <v>81</v>
      </c>
      <c r="C53" s="36"/>
      <c r="D53" s="35" t="s">
        <v>80</v>
      </c>
      <c r="E53" s="36"/>
      <c r="F53" s="37"/>
      <c r="G53" s="22"/>
      <c r="H53" s="22"/>
      <c r="I53" s="22"/>
      <c r="J53" s="22"/>
      <c r="K53" s="22"/>
      <c r="R53" s="2"/>
      <c r="S53" s="2"/>
      <c r="T53" s="2"/>
      <c r="U53" s="2"/>
      <c r="V53" s="2"/>
    </row>
    <row r="54" spans="1:22" s="15" customFormat="1" ht="20.100000000000001" customHeight="1" x14ac:dyDescent="0.2">
      <c r="A54" s="13" t="s">
        <v>14</v>
      </c>
      <c r="B54" s="35" t="s">
        <v>80</v>
      </c>
      <c r="C54" s="36"/>
      <c r="D54" s="31" t="s">
        <v>90</v>
      </c>
      <c r="E54" s="36"/>
      <c r="F54" s="37"/>
      <c r="G54" s="22"/>
      <c r="H54" s="22"/>
      <c r="I54" s="22"/>
      <c r="J54" s="22"/>
      <c r="K54" s="22"/>
      <c r="R54" s="2"/>
      <c r="S54" s="2"/>
      <c r="T54" s="2"/>
      <c r="U54" s="2"/>
      <c r="V54" s="2"/>
    </row>
    <row r="55" spans="1:22" s="15" customFormat="1" ht="20.100000000000001" customHeight="1" x14ac:dyDescent="0.2">
      <c r="A55" s="13" t="s">
        <v>15</v>
      </c>
      <c r="B55" s="35" t="s">
        <v>82</v>
      </c>
      <c r="C55" s="36"/>
      <c r="D55" s="35" t="s">
        <v>82</v>
      </c>
      <c r="E55" s="36"/>
      <c r="F55" s="37"/>
      <c r="G55" s="22"/>
      <c r="H55" s="22"/>
      <c r="I55" s="22"/>
      <c r="J55" s="22"/>
      <c r="K55" s="22"/>
      <c r="R55" s="2"/>
      <c r="S55" s="2"/>
      <c r="T55" s="2"/>
      <c r="U55" s="2"/>
      <c r="V55" s="2"/>
    </row>
    <row r="56" spans="1:22" s="15" customFormat="1" ht="20.100000000000001" customHeight="1" x14ac:dyDescent="0.2">
      <c r="A56" s="13" t="s">
        <v>16</v>
      </c>
      <c r="B56" s="35" t="s">
        <v>85</v>
      </c>
      <c r="C56" s="36"/>
      <c r="D56" s="35" t="s">
        <v>85</v>
      </c>
      <c r="E56" s="36"/>
      <c r="F56" s="37"/>
      <c r="G56" s="22"/>
      <c r="H56" s="22"/>
      <c r="I56" s="22"/>
      <c r="J56" s="22"/>
      <c r="K56" s="22"/>
      <c r="R56" s="2"/>
      <c r="S56" s="2"/>
      <c r="T56" s="2"/>
      <c r="U56" s="2"/>
      <c r="V56" s="2"/>
    </row>
    <row r="57" spans="1:22" s="15" customFormat="1" ht="20.100000000000001" customHeight="1" x14ac:dyDescent="0.2">
      <c r="A57" s="13" t="s">
        <v>17</v>
      </c>
      <c r="B57" s="35" t="s">
        <v>91</v>
      </c>
      <c r="C57" s="36"/>
      <c r="D57" s="35" t="s">
        <v>91</v>
      </c>
      <c r="E57" s="36"/>
      <c r="F57" s="37"/>
      <c r="G57" s="22"/>
      <c r="R57" s="2"/>
      <c r="S57" s="2"/>
      <c r="T57" s="2"/>
      <c r="U57" s="2"/>
      <c r="V57" s="2"/>
    </row>
    <row r="58" spans="1:22" s="15" customFormat="1" ht="20.100000000000001" customHeight="1" x14ac:dyDescent="0.2">
      <c r="A58" s="13" t="s">
        <v>28</v>
      </c>
      <c r="B58" s="35" t="s">
        <v>86</v>
      </c>
      <c r="C58" s="36"/>
      <c r="D58" s="35" t="s">
        <v>86</v>
      </c>
      <c r="E58" s="36"/>
      <c r="F58" s="37"/>
      <c r="G58" s="22"/>
      <c r="R58" s="2"/>
      <c r="S58" s="2"/>
      <c r="T58" s="2"/>
      <c r="U58" s="2"/>
      <c r="V58" s="2"/>
    </row>
  </sheetData>
  <sortState ref="B39:H43">
    <sortCondition descending="1" ref="H39:H43"/>
  </sortState>
  <mergeCells count="42">
    <mergeCell ref="P30:P31"/>
    <mergeCell ref="Q30:Q31"/>
    <mergeCell ref="A3:Q3"/>
    <mergeCell ref="A4:Q4"/>
    <mergeCell ref="A5:F5"/>
    <mergeCell ref="G5:Q5"/>
    <mergeCell ref="A6:C6"/>
    <mergeCell ref="D6:E6"/>
    <mergeCell ref="F6:F7"/>
    <mergeCell ref="G6:J6"/>
    <mergeCell ref="K6:K7"/>
    <mergeCell ref="L6:N6"/>
    <mergeCell ref="P14:P15"/>
    <mergeCell ref="Q14:Q15"/>
    <mergeCell ref="P22:P23"/>
    <mergeCell ref="Q22:Q23"/>
    <mergeCell ref="B45:C45"/>
    <mergeCell ref="D45:F45"/>
    <mergeCell ref="O6:O7"/>
    <mergeCell ref="P6:P7"/>
    <mergeCell ref="Q6:Q7"/>
    <mergeCell ref="A14:C14"/>
    <mergeCell ref="D14:E14"/>
    <mergeCell ref="F14:F15"/>
    <mergeCell ref="G14:J14"/>
    <mergeCell ref="K14:K15"/>
    <mergeCell ref="L14:N14"/>
    <mergeCell ref="O14:O15"/>
    <mergeCell ref="A22:C22"/>
    <mergeCell ref="D22:E22"/>
    <mergeCell ref="F22:F23"/>
    <mergeCell ref="G22:J22"/>
    <mergeCell ref="L22:N22"/>
    <mergeCell ref="O22:O23"/>
    <mergeCell ref="A30:C30"/>
    <mergeCell ref="D30:E30"/>
    <mergeCell ref="F30:F31"/>
    <mergeCell ref="G30:J30"/>
    <mergeCell ref="K30:K31"/>
    <mergeCell ref="L30:N30"/>
    <mergeCell ref="O30:O31"/>
    <mergeCell ref="K22:K23"/>
  </mergeCells>
  <conditionalFormatting sqref="S38:S41 S44:S1048576 S1:S13 S21">
    <cfRule type="containsText" dxfId="21" priority="66" operator="containsText" text="ORDENAR">
      <formula>NOT(ISERROR(SEARCH("ORDENAR",S1)))</formula>
    </cfRule>
    <cfRule type="containsText" priority="67" operator="containsText" text="ORDENAR">
      <formula>NOT(ISERROR(SEARCH("ORDENAR",S1)))</formula>
    </cfRule>
  </conditionalFormatting>
  <conditionalFormatting sqref="S14:S18">
    <cfRule type="containsText" dxfId="20" priority="64" operator="containsText" text="ORDENAR">
      <formula>NOT(ISERROR(SEARCH("ORDENAR",S14)))</formula>
    </cfRule>
    <cfRule type="containsText" priority="65" operator="containsText" text="ORDENAR">
      <formula>NOT(ISERROR(SEARCH("ORDENAR",S14)))</formula>
    </cfRule>
  </conditionalFormatting>
  <conditionalFormatting sqref="I39:M41">
    <cfRule type="containsText" dxfId="19" priority="62" operator="containsText" text="ORDENAR">
      <formula>NOT(ISERROR(SEARCH("ORDENAR",I39)))</formula>
    </cfRule>
    <cfRule type="containsText" priority="63" operator="containsText" text="ORDENAR">
      <formula>NOT(ISERROR(SEARCH("ORDENAR",I39)))</formula>
    </cfRule>
  </conditionalFormatting>
  <conditionalFormatting sqref="S42:S43">
    <cfRule type="containsText" dxfId="18" priority="43" operator="containsText" text="ORDENAR">
      <formula>NOT(ISERROR(SEARCH("ORDENAR",S42)))</formula>
    </cfRule>
    <cfRule type="containsText" priority="44" operator="containsText" text="ORDENAR">
      <formula>NOT(ISERROR(SEARCH("ORDENAR",S42)))</formula>
    </cfRule>
  </conditionalFormatting>
  <conditionalFormatting sqref="I42:M43">
    <cfRule type="containsText" dxfId="17" priority="41" operator="containsText" text="ORDENAR">
      <formula>NOT(ISERROR(SEARCH("ORDENAR",I42)))</formula>
    </cfRule>
    <cfRule type="containsText" priority="42" operator="containsText" text="ORDENAR">
      <formula>NOT(ISERROR(SEARCH("ORDENAR",I42)))</formula>
    </cfRule>
  </conditionalFormatting>
  <conditionalFormatting sqref="B1">
    <cfRule type="cellIs" dxfId="16" priority="27" operator="equal">
      <formula>0</formula>
    </cfRule>
    <cfRule type="cellIs" dxfId="15" priority="28" operator="equal">
      <formula>""""""</formula>
    </cfRule>
  </conditionalFormatting>
  <conditionalFormatting sqref="G5">
    <cfRule type="cellIs" dxfId="14" priority="25" operator="equal">
      <formula>0</formula>
    </cfRule>
    <cfRule type="cellIs" dxfId="13" priority="26" operator="equal">
      <formula>""""""</formula>
    </cfRule>
  </conditionalFormatting>
  <conditionalFormatting sqref="A6">
    <cfRule type="cellIs" dxfId="12" priority="23" operator="equal">
      <formula>0</formula>
    </cfRule>
    <cfRule type="cellIs" dxfId="11" priority="24" operator="equal">
      <formula>""""""</formula>
    </cfRule>
  </conditionalFormatting>
  <conditionalFormatting sqref="A14">
    <cfRule type="cellIs" dxfId="10" priority="21" operator="equal">
      <formula>0</formula>
    </cfRule>
    <cfRule type="cellIs" dxfId="9" priority="22" operator="equal">
      <formula>""""""</formula>
    </cfRule>
  </conditionalFormatting>
  <conditionalFormatting sqref="S22:S26 S29 S37">
    <cfRule type="containsText" dxfId="8" priority="17" operator="containsText" text="ORDENAR">
      <formula>NOT(ISERROR(SEARCH("ORDENAR",S22)))</formula>
    </cfRule>
    <cfRule type="containsText" priority="18" operator="containsText" text="ORDENAR">
      <formula>NOT(ISERROR(SEARCH("ORDENAR",S22)))</formula>
    </cfRule>
  </conditionalFormatting>
  <conditionalFormatting sqref="S30:S34">
    <cfRule type="containsText" dxfId="7" priority="15" operator="containsText" text="ORDENAR">
      <formula>NOT(ISERROR(SEARCH("ORDENAR",S30)))</formula>
    </cfRule>
    <cfRule type="containsText" priority="16" operator="containsText" text="ORDENAR">
      <formula>NOT(ISERROR(SEARCH("ORDENAR",S30)))</formula>
    </cfRule>
  </conditionalFormatting>
  <conditionalFormatting sqref="S27:S28">
    <cfRule type="containsText" dxfId="6" priority="13" operator="containsText" text="ORDENAR">
      <formula>NOT(ISERROR(SEARCH("ORDENAR",S27)))</formula>
    </cfRule>
    <cfRule type="containsText" priority="14" operator="containsText" text="ORDENAR">
      <formula>NOT(ISERROR(SEARCH("ORDENAR",S27)))</formula>
    </cfRule>
  </conditionalFormatting>
  <conditionalFormatting sqref="S35:S36">
    <cfRule type="containsText" dxfId="5" priority="11" operator="containsText" text="ORDENAR">
      <formula>NOT(ISERROR(SEARCH("ORDENAR",S35)))</formula>
    </cfRule>
    <cfRule type="containsText" priority="12" operator="containsText" text="ORDENAR">
      <formula>NOT(ISERROR(SEARCH("ORDENAR",S35)))</formula>
    </cfRule>
  </conditionalFormatting>
  <conditionalFormatting sqref="A22">
    <cfRule type="cellIs" dxfId="4" priority="9" operator="equal">
      <formula>0</formula>
    </cfRule>
    <cfRule type="cellIs" dxfId="3" priority="10" operator="equal">
      <formula>""""""</formula>
    </cfRule>
  </conditionalFormatting>
  <conditionalFormatting sqref="A30">
    <cfRule type="cellIs" dxfId="2" priority="7" operator="equal">
      <formula>0</formula>
    </cfRule>
    <cfRule type="cellIs" dxfId="1" priority="8" operator="equal">
      <formula>""""""</formula>
    </cfRule>
  </conditionalFormatting>
  <conditionalFormatting sqref="S19:S20">
    <cfRule type="containsText" dxfId="0" priority="5" operator="containsText" text="ORDENAR">
      <formula>NOT(ISERROR(SEARCH("ORDENAR",S19)))</formula>
    </cfRule>
    <cfRule type="containsText" priority="6" operator="containsText" text="ORDENAR">
      <formula>NOT(ISERROR(SEARCH("ORDENAR",S19)))</formula>
    </cfRule>
  </conditionalFormatting>
  <pageMargins left="0" right="0" top="0.39370078740157483" bottom="0" header="0" footer="0"/>
  <pageSetup paperSize="9" scale="8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CONJ MAY</vt:lpstr>
      <vt:lpstr>CONJ JUV</vt:lpstr>
      <vt:lpstr>JUV</vt:lpstr>
      <vt:lpstr>MAY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2022-05-22T12:30:32Z</dcterms:created>
  <dcterms:modified xsi:type="dcterms:W3CDTF">2023-05-06T17:12:10Z</dcterms:modified>
</cp:coreProperties>
</file>